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EstaPasta_de_trabalho" defaultThemeVersion="124226"/>
  <bookViews>
    <workbookView xWindow="-120" yWindow="-120" windowWidth="19440" windowHeight="13140" activeTab="2"/>
  </bookViews>
  <sheets>
    <sheet name="PEM MONSENHOR MENDONÇA" sheetId="1" r:id="rId1"/>
    <sheet name="CRONOGRAMA" sheetId="6" r:id="rId2"/>
    <sheet name="COMPOSIÇÃO" sheetId="8" r:id="rId3"/>
  </sheets>
  <externalReferences>
    <externalReference r:id="rId4"/>
    <externalReference r:id="rId5"/>
    <externalReference r:id="rId6"/>
  </externalReferences>
  <definedNames>
    <definedName name="_xlnm.Print_Area" localSheetId="2">COMPOSIÇÃO!$B$1:$I$181</definedName>
    <definedName name="_xlnm.Print_Area" localSheetId="1">CRONOGRAMA!$A$1:$O$63</definedName>
    <definedName name="_xlnm.Print_Area" localSheetId="0">'PEM MONSENHOR MENDONÇA'!$A$1:$P$590</definedName>
    <definedName name="SET">[1]SETOP!$A$1:$D$2763</definedName>
    <definedName name="SETOP">#REF!</definedName>
    <definedName name="SINAPI">#REF!</definedName>
    <definedName name="_xlnm.Print_Titles" localSheetId="0">'PEM MONSENHOR MENDONÇA'!$12:$12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8" l="1"/>
  <c r="E10" i="8"/>
  <c r="G10" i="8" s="1"/>
  <c r="B10" i="8"/>
  <c r="E7" i="8"/>
  <c r="B7" i="8"/>
  <c r="B11" i="8"/>
  <c r="B8" i="8"/>
  <c r="B20" i="8"/>
  <c r="B19" i="8"/>
  <c r="B18" i="8"/>
  <c r="B29" i="8"/>
  <c r="B28" i="8"/>
  <c r="B27" i="8"/>
  <c r="B39" i="8"/>
  <c r="B38" i="8"/>
  <c r="B37" i="8"/>
  <c r="B36" i="8"/>
  <c r="B49" i="8"/>
  <c r="B48" i="8"/>
  <c r="B47" i="8"/>
  <c r="B46" i="8"/>
  <c r="B59" i="8"/>
  <c r="B58" i="8"/>
  <c r="B57" i="8"/>
  <c r="B56" i="8"/>
  <c r="B68" i="8"/>
  <c r="B67" i="8"/>
  <c r="B66" i="8"/>
  <c r="E151" i="8"/>
  <c r="E150" i="8"/>
  <c r="E149" i="8"/>
  <c r="E148" i="8"/>
  <c r="E147" i="8"/>
  <c r="E146" i="8"/>
  <c r="E140" i="8"/>
  <c r="E139" i="8"/>
  <c r="E138" i="8"/>
  <c r="E137" i="8"/>
  <c r="E136" i="8"/>
  <c r="E135" i="8"/>
  <c r="E129" i="8"/>
  <c r="E128" i="8"/>
  <c r="E127" i="8"/>
  <c r="E126" i="8"/>
  <c r="E125" i="8"/>
  <c r="E124" i="8"/>
  <c r="E118" i="8"/>
  <c r="E117" i="8"/>
  <c r="E116" i="8"/>
  <c r="E115" i="8"/>
  <c r="E114" i="8"/>
  <c r="E113" i="8"/>
  <c r="E107" i="8"/>
  <c r="E106" i="8"/>
  <c r="E105" i="8"/>
  <c r="E104" i="8"/>
  <c r="E103" i="8"/>
  <c r="E102" i="8"/>
  <c r="E96" i="8"/>
  <c r="E95" i="8"/>
  <c r="E94" i="8"/>
  <c r="E93" i="8"/>
  <c r="E92" i="8"/>
  <c r="E91" i="8"/>
  <c r="E85" i="8"/>
  <c r="E84" i="8"/>
  <c r="E83" i="8"/>
  <c r="E77" i="8"/>
  <c r="E76" i="8"/>
  <c r="E68" i="8"/>
  <c r="E67" i="8"/>
  <c r="E66" i="8"/>
  <c r="E59" i="8"/>
  <c r="E58" i="8"/>
  <c r="E57" i="8"/>
  <c r="E56" i="8"/>
  <c r="E49" i="8"/>
  <c r="E48" i="8"/>
  <c r="E47" i="8"/>
  <c r="E46" i="8"/>
  <c r="E39" i="8"/>
  <c r="E38" i="8"/>
  <c r="E37" i="8"/>
  <c r="E36" i="8"/>
  <c r="E29" i="8"/>
  <c r="E28" i="8"/>
  <c r="E27" i="8"/>
  <c r="E20" i="8"/>
  <c r="E19" i="8"/>
  <c r="E18" i="8"/>
  <c r="E11" i="8"/>
  <c r="E8" i="8"/>
  <c r="G8" i="8" s="1"/>
  <c r="J212" i="1"/>
  <c r="J211" i="1"/>
  <c r="M212" i="1"/>
  <c r="M211" i="1"/>
  <c r="B212" i="1"/>
  <c r="B211" i="1"/>
  <c r="J39" i="1" l="1"/>
  <c r="M39" i="1"/>
  <c r="M42" i="1"/>
  <c r="N42" i="1" s="1"/>
  <c r="P42" i="1" s="1"/>
  <c r="J42" i="1"/>
  <c r="B42" i="1"/>
  <c r="O42" i="1" l="1"/>
  <c r="K16" i="1"/>
  <c r="M248" i="1" l="1"/>
  <c r="N248" i="1" s="1"/>
  <c r="P248" i="1" s="1"/>
  <c r="J248" i="1"/>
  <c r="B248" i="1"/>
  <c r="O248" i="1" l="1"/>
  <c r="A21" i="1"/>
  <c r="A29" i="1"/>
  <c r="A36" i="1"/>
  <c r="H53" i="1"/>
  <c r="H69" i="1"/>
  <c r="H213" i="1"/>
  <c r="H224" i="1"/>
  <c r="H244" i="1"/>
  <c r="H254" i="1"/>
  <c r="H257" i="1"/>
  <c r="H276" i="1"/>
  <c r="H283" i="1"/>
  <c r="H322" i="1"/>
  <c r="H364" i="1"/>
  <c r="H395" i="1"/>
  <c r="H480" i="1"/>
  <c r="H496" i="1"/>
  <c r="H522" i="1"/>
  <c r="H536" i="1"/>
  <c r="H573" i="1"/>
  <c r="M565" i="1"/>
  <c r="K570" i="1" l="1"/>
  <c r="K568" i="1"/>
  <c r="K567" i="1"/>
  <c r="K565" i="1"/>
  <c r="K564" i="1"/>
  <c r="K563" i="1"/>
  <c r="K561" i="1"/>
  <c r="K558" i="1"/>
  <c r="K557" i="1"/>
  <c r="K556" i="1"/>
  <c r="K554" i="1"/>
  <c r="K555" i="1" s="1"/>
  <c r="K552" i="1"/>
  <c r="K551" i="1"/>
  <c r="K548" i="1"/>
  <c r="K547" i="1"/>
  <c r="K545" i="1"/>
  <c r="K546" i="1" s="1"/>
  <c r="K541" i="1"/>
  <c r="M541" i="1" l="1"/>
  <c r="J541" i="1"/>
  <c r="B541" i="1"/>
  <c r="M188" i="1" l="1"/>
  <c r="O188" i="1" s="1"/>
  <c r="J188" i="1"/>
  <c r="B188" i="1"/>
  <c r="N188" i="1" l="1"/>
  <c r="P188" i="1" s="1"/>
  <c r="M28" i="1"/>
  <c r="N28" i="1" s="1"/>
  <c r="P28" i="1" s="1"/>
  <c r="J28" i="1"/>
  <c r="B28" i="1"/>
  <c r="O28" i="1" l="1"/>
  <c r="B39" i="1"/>
  <c r="M33" i="1"/>
  <c r="O33" i="1" s="1"/>
  <c r="J33" i="1"/>
  <c r="B33" i="1"/>
  <c r="M32" i="1"/>
  <c r="O32" i="1" s="1"/>
  <c r="J32" i="1"/>
  <c r="B32" i="1"/>
  <c r="M31" i="1"/>
  <c r="N31" i="1" s="1"/>
  <c r="P31" i="1" s="1"/>
  <c r="J31" i="1"/>
  <c r="B31" i="1"/>
  <c r="M34" i="1"/>
  <c r="O34" i="1" s="1"/>
  <c r="J34" i="1"/>
  <c r="B34" i="1"/>
  <c r="N33" i="1" l="1"/>
  <c r="P33" i="1" s="1"/>
  <c r="O31" i="1"/>
  <c r="N32" i="1"/>
  <c r="P32" i="1" s="1"/>
  <c r="N34" i="1"/>
  <c r="P34" i="1" s="1"/>
  <c r="M253" i="1"/>
  <c r="M82" i="1"/>
  <c r="E9" i="8"/>
  <c r="G9" i="8" s="1"/>
  <c r="G85" i="8"/>
  <c r="D85" i="8"/>
  <c r="B85" i="8"/>
  <c r="G84" i="8"/>
  <c r="D84" i="8"/>
  <c r="B84" i="8"/>
  <c r="G83" i="8"/>
  <c r="D83" i="8"/>
  <c r="B83" i="8"/>
  <c r="G77" i="8"/>
  <c r="D77" i="8"/>
  <c r="B77" i="8"/>
  <c r="G76" i="8"/>
  <c r="D76" i="8"/>
  <c r="B76" i="8"/>
  <c r="G75" i="8"/>
  <c r="G74" i="8"/>
  <c r="G68" i="8"/>
  <c r="G67" i="8"/>
  <c r="G66" i="8"/>
  <c r="G65" i="8"/>
  <c r="G59" i="8"/>
  <c r="G58" i="8"/>
  <c r="G57" i="8"/>
  <c r="G56" i="8"/>
  <c r="G55" i="8"/>
  <c r="G49" i="8"/>
  <c r="G48" i="8"/>
  <c r="G47" i="8"/>
  <c r="G46" i="8"/>
  <c r="G45" i="8"/>
  <c r="G39" i="8"/>
  <c r="G38" i="8"/>
  <c r="G37" i="8"/>
  <c r="G36" i="8"/>
  <c r="G35" i="8"/>
  <c r="G29" i="8"/>
  <c r="G28" i="8"/>
  <c r="G27" i="8"/>
  <c r="G26" i="8"/>
  <c r="G20" i="8"/>
  <c r="G19" i="8"/>
  <c r="G18" i="8"/>
  <c r="G17" i="8"/>
  <c r="G11" i="8"/>
  <c r="G7" i="8"/>
  <c r="I4" i="8" s="1"/>
  <c r="M80" i="1" l="1"/>
  <c r="M174" i="1"/>
  <c r="M183" i="1"/>
  <c r="M227" i="1"/>
  <c r="M114" i="1"/>
  <c r="M148" i="1"/>
  <c r="M159" i="1"/>
  <c r="I14" i="8"/>
  <c r="M83" i="1" s="1"/>
  <c r="I42" i="8"/>
  <c r="M237" i="1" s="1"/>
  <c r="I52" i="8"/>
  <c r="M238" i="1" s="1"/>
  <c r="I23" i="8"/>
  <c r="M235" i="1" s="1"/>
  <c r="I32" i="8"/>
  <c r="I62" i="8"/>
  <c r="I80" i="8"/>
  <c r="I71" i="8"/>
  <c r="M239" i="1" l="1"/>
  <c r="M139" i="1"/>
  <c r="M236" i="1"/>
  <c r="M116" i="1"/>
  <c r="C54" i="6"/>
  <c r="C52" i="6"/>
  <c r="C22" i="6"/>
  <c r="M572" i="1"/>
  <c r="O572" i="1" s="1"/>
  <c r="J572" i="1"/>
  <c r="B572" i="1"/>
  <c r="M571" i="1"/>
  <c r="N571" i="1" s="1"/>
  <c r="J571" i="1"/>
  <c r="B571" i="1"/>
  <c r="M570" i="1"/>
  <c r="N570" i="1" s="1"/>
  <c r="K571" i="1"/>
  <c r="J570" i="1"/>
  <c r="B570" i="1"/>
  <c r="P570" i="1" l="1"/>
  <c r="O571" i="1"/>
  <c r="P571" i="1"/>
  <c r="O570" i="1"/>
  <c r="N572" i="1"/>
  <c r="P572" i="1" s="1"/>
  <c r="M195" i="1" l="1"/>
  <c r="O195" i="1" s="1"/>
  <c r="J195" i="1"/>
  <c r="B195" i="1"/>
  <c r="M194" i="1"/>
  <c r="N194" i="1" s="1"/>
  <c r="P194" i="1" s="1"/>
  <c r="J194" i="1"/>
  <c r="B194" i="1"/>
  <c r="M193" i="1"/>
  <c r="O193" i="1" s="1"/>
  <c r="J193" i="1"/>
  <c r="B193" i="1"/>
  <c r="M192" i="1"/>
  <c r="N192" i="1" s="1"/>
  <c r="P192" i="1" s="1"/>
  <c r="J192" i="1"/>
  <c r="B192" i="1"/>
  <c r="M191" i="1"/>
  <c r="O191" i="1" s="1"/>
  <c r="J191" i="1"/>
  <c r="B191" i="1"/>
  <c r="M190" i="1"/>
  <c r="N190" i="1" s="1"/>
  <c r="P190" i="1" s="1"/>
  <c r="J190" i="1"/>
  <c r="B190" i="1"/>
  <c r="M189" i="1"/>
  <c r="O189" i="1" s="1"/>
  <c r="J189" i="1"/>
  <c r="B189" i="1"/>
  <c r="M202" i="1"/>
  <c r="O202" i="1" s="1"/>
  <c r="J202" i="1"/>
  <c r="B202" i="1"/>
  <c r="M201" i="1"/>
  <c r="N201" i="1" s="1"/>
  <c r="P201" i="1" s="1"/>
  <c r="J201" i="1"/>
  <c r="B201" i="1"/>
  <c r="M200" i="1"/>
  <c r="O200" i="1" s="1"/>
  <c r="J200" i="1"/>
  <c r="B200" i="1"/>
  <c r="M199" i="1"/>
  <c r="N199" i="1" s="1"/>
  <c r="P199" i="1" s="1"/>
  <c r="J199" i="1"/>
  <c r="B199" i="1"/>
  <c r="M198" i="1"/>
  <c r="O198" i="1" s="1"/>
  <c r="J198" i="1"/>
  <c r="B198" i="1"/>
  <c r="M197" i="1"/>
  <c r="N197" i="1" s="1"/>
  <c r="P197" i="1" s="1"/>
  <c r="J197" i="1"/>
  <c r="B197" i="1"/>
  <c r="M196" i="1"/>
  <c r="O196" i="1" s="1"/>
  <c r="J196" i="1"/>
  <c r="B196" i="1"/>
  <c r="M166" i="1"/>
  <c r="O166" i="1" s="1"/>
  <c r="B166" i="1"/>
  <c r="M157" i="1"/>
  <c r="N157" i="1" s="1"/>
  <c r="P157" i="1" s="1"/>
  <c r="B157" i="1"/>
  <c r="M208" i="1"/>
  <c r="O208" i="1" s="1"/>
  <c r="J208" i="1"/>
  <c r="B208" i="1"/>
  <c r="M207" i="1"/>
  <c r="O207" i="1" s="1"/>
  <c r="J207" i="1"/>
  <c r="B207" i="1"/>
  <c r="M206" i="1"/>
  <c r="O206" i="1" s="1"/>
  <c r="J206" i="1"/>
  <c r="B206" i="1"/>
  <c r="M205" i="1"/>
  <c r="O205" i="1" s="1"/>
  <c r="J205" i="1"/>
  <c r="B205" i="1"/>
  <c r="M204" i="1"/>
  <c r="N204" i="1" s="1"/>
  <c r="P204" i="1" s="1"/>
  <c r="J204" i="1"/>
  <c r="B204" i="1"/>
  <c r="M181" i="1"/>
  <c r="O181" i="1" s="1"/>
  <c r="J181" i="1"/>
  <c r="B181" i="1"/>
  <c r="M180" i="1"/>
  <c r="N180" i="1" s="1"/>
  <c r="P180" i="1" s="1"/>
  <c r="J180" i="1"/>
  <c r="B180" i="1"/>
  <c r="M182" i="1"/>
  <c r="O182" i="1" s="1"/>
  <c r="J182" i="1"/>
  <c r="B182" i="1"/>
  <c r="M179" i="1"/>
  <c r="N179" i="1" s="1"/>
  <c r="P179" i="1" s="1"/>
  <c r="J179" i="1"/>
  <c r="B179" i="1"/>
  <c r="M172" i="1"/>
  <c r="O172" i="1" s="1"/>
  <c r="J172" i="1"/>
  <c r="B172" i="1"/>
  <c r="M171" i="1"/>
  <c r="N171" i="1" s="1"/>
  <c r="P171" i="1" s="1"/>
  <c r="J171" i="1"/>
  <c r="B171" i="1"/>
  <c r="O174" i="1"/>
  <c r="M173" i="1"/>
  <c r="N173" i="1" s="1"/>
  <c r="P173" i="1" s="1"/>
  <c r="J173" i="1"/>
  <c r="B173" i="1"/>
  <c r="M165" i="1"/>
  <c r="O165" i="1" s="1"/>
  <c r="J165" i="1"/>
  <c r="B165" i="1"/>
  <c r="M164" i="1"/>
  <c r="O164" i="1" s="1"/>
  <c r="J164" i="1"/>
  <c r="B164" i="1"/>
  <c r="M163" i="1"/>
  <c r="O163" i="1" s="1"/>
  <c r="J163" i="1"/>
  <c r="B163" i="1"/>
  <c r="M162" i="1"/>
  <c r="O162" i="1" s="1"/>
  <c r="J162" i="1"/>
  <c r="B162" i="1"/>
  <c r="M161" i="1"/>
  <c r="O161" i="1" s="1"/>
  <c r="J161" i="1"/>
  <c r="B161" i="1"/>
  <c r="M160" i="1"/>
  <c r="O160" i="1" s="1"/>
  <c r="J160" i="1"/>
  <c r="B160" i="1"/>
  <c r="O159" i="1"/>
  <c r="M158" i="1"/>
  <c r="O158" i="1" s="1"/>
  <c r="J158" i="1"/>
  <c r="B158" i="1"/>
  <c r="M156" i="1"/>
  <c r="O156" i="1" s="1"/>
  <c r="J156" i="1"/>
  <c r="B156" i="1"/>
  <c r="M155" i="1"/>
  <c r="O155" i="1" s="1"/>
  <c r="J155" i="1"/>
  <c r="B155" i="1"/>
  <c r="M154" i="1"/>
  <c r="O154" i="1" s="1"/>
  <c r="J154" i="1"/>
  <c r="B154" i="1"/>
  <c r="M145" i="1"/>
  <c r="N145" i="1" s="1"/>
  <c r="P145" i="1" s="1"/>
  <c r="J145" i="1"/>
  <c r="B145" i="1"/>
  <c r="M144" i="1"/>
  <c r="N144" i="1" s="1"/>
  <c r="P144" i="1" s="1"/>
  <c r="J144" i="1"/>
  <c r="B144" i="1"/>
  <c r="M143" i="1"/>
  <c r="N143" i="1" s="1"/>
  <c r="P143" i="1" s="1"/>
  <c r="J143" i="1"/>
  <c r="B143" i="1"/>
  <c r="O139" i="1"/>
  <c r="M138" i="1"/>
  <c r="N138" i="1" s="1"/>
  <c r="P138" i="1" s="1"/>
  <c r="J138" i="1"/>
  <c r="B138" i="1"/>
  <c r="M137" i="1"/>
  <c r="O137" i="1" s="1"/>
  <c r="J137" i="1"/>
  <c r="B137" i="1"/>
  <c r="M142" i="1"/>
  <c r="O142" i="1" s="1"/>
  <c r="J142" i="1"/>
  <c r="B142" i="1"/>
  <c r="M141" i="1"/>
  <c r="N141" i="1" s="1"/>
  <c r="P141" i="1" s="1"/>
  <c r="J141" i="1"/>
  <c r="B141" i="1"/>
  <c r="M140" i="1"/>
  <c r="O140" i="1" s="1"/>
  <c r="J140" i="1"/>
  <c r="B140" i="1"/>
  <c r="M136" i="1"/>
  <c r="N136" i="1" s="1"/>
  <c r="P136" i="1" s="1"/>
  <c r="J136" i="1"/>
  <c r="B136" i="1"/>
  <c r="M147" i="1"/>
  <c r="O147" i="1" s="1"/>
  <c r="J147" i="1"/>
  <c r="B147" i="1"/>
  <c r="M146" i="1"/>
  <c r="N146" i="1" s="1"/>
  <c r="P146" i="1" s="1"/>
  <c r="J146" i="1"/>
  <c r="B146" i="1"/>
  <c r="K118" i="1"/>
  <c r="K110" i="1"/>
  <c r="K111" i="1" s="1"/>
  <c r="M124" i="1"/>
  <c r="O124" i="1" s="1"/>
  <c r="J124" i="1"/>
  <c r="B124" i="1"/>
  <c r="M123" i="1"/>
  <c r="N123" i="1" s="1"/>
  <c r="P123" i="1" s="1"/>
  <c r="J123" i="1"/>
  <c r="B123" i="1"/>
  <c r="M122" i="1"/>
  <c r="O122" i="1" s="1"/>
  <c r="J122" i="1"/>
  <c r="B122" i="1"/>
  <c r="M121" i="1"/>
  <c r="N121" i="1" s="1"/>
  <c r="P121" i="1" s="1"/>
  <c r="J121" i="1"/>
  <c r="B121" i="1"/>
  <c r="M120" i="1"/>
  <c r="O120" i="1" s="1"/>
  <c r="J120" i="1"/>
  <c r="B120" i="1"/>
  <c r="M119" i="1"/>
  <c r="N119" i="1" s="1"/>
  <c r="P119" i="1" s="1"/>
  <c r="J119" i="1"/>
  <c r="B119" i="1"/>
  <c r="M130" i="1"/>
  <c r="O130" i="1" s="1"/>
  <c r="J130" i="1"/>
  <c r="B130" i="1"/>
  <c r="M129" i="1"/>
  <c r="N129" i="1" s="1"/>
  <c r="P129" i="1" s="1"/>
  <c r="J129" i="1"/>
  <c r="B129" i="1"/>
  <c r="M128" i="1"/>
  <c r="O128" i="1" s="1"/>
  <c r="J128" i="1"/>
  <c r="B128" i="1"/>
  <c r="M127" i="1"/>
  <c r="N127" i="1" s="1"/>
  <c r="P127" i="1" s="1"/>
  <c r="J127" i="1"/>
  <c r="B127" i="1"/>
  <c r="M126" i="1"/>
  <c r="O126" i="1" s="1"/>
  <c r="J126" i="1"/>
  <c r="B126" i="1"/>
  <c r="M125" i="1"/>
  <c r="N125" i="1" s="1"/>
  <c r="P125" i="1" s="1"/>
  <c r="J125" i="1"/>
  <c r="B125" i="1"/>
  <c r="M118" i="1"/>
  <c r="J118" i="1"/>
  <c r="B118" i="1"/>
  <c r="M117" i="1"/>
  <c r="N117" i="1" s="1"/>
  <c r="P117" i="1" s="1"/>
  <c r="J117" i="1"/>
  <c r="B117" i="1"/>
  <c r="O116" i="1"/>
  <c r="M115" i="1"/>
  <c r="N115" i="1" s="1"/>
  <c r="P115" i="1" s="1"/>
  <c r="J115" i="1"/>
  <c r="B115" i="1"/>
  <c r="O114" i="1"/>
  <c r="M113" i="1"/>
  <c r="N113" i="1" s="1"/>
  <c r="P113" i="1" s="1"/>
  <c r="J113" i="1"/>
  <c r="B113" i="1"/>
  <c r="M112" i="1"/>
  <c r="O112" i="1" s="1"/>
  <c r="J112" i="1"/>
  <c r="B112" i="1"/>
  <c r="M111" i="1"/>
  <c r="N111" i="1" s="1"/>
  <c r="J111" i="1"/>
  <c r="B111" i="1"/>
  <c r="M110" i="1"/>
  <c r="J110" i="1"/>
  <c r="B110" i="1"/>
  <c r="M109" i="1"/>
  <c r="N109" i="1" s="1"/>
  <c r="P109" i="1" s="1"/>
  <c r="J109" i="1"/>
  <c r="B109" i="1"/>
  <c r="M108" i="1"/>
  <c r="O108" i="1" s="1"/>
  <c r="J108" i="1"/>
  <c r="B108" i="1"/>
  <c r="O80" i="1"/>
  <c r="M79" i="1"/>
  <c r="N79" i="1" s="1"/>
  <c r="P79" i="1" s="1"/>
  <c r="J79" i="1"/>
  <c r="B79" i="1"/>
  <c r="M78" i="1"/>
  <c r="O78" i="1" s="1"/>
  <c r="J78" i="1"/>
  <c r="B78" i="1"/>
  <c r="M77" i="1"/>
  <c r="N77" i="1" s="1"/>
  <c r="P77" i="1" s="1"/>
  <c r="J77" i="1"/>
  <c r="B77" i="1"/>
  <c r="M76" i="1"/>
  <c r="O76" i="1" s="1"/>
  <c r="J76" i="1"/>
  <c r="B76" i="1"/>
  <c r="M75" i="1"/>
  <c r="N75" i="1" s="1"/>
  <c r="P75" i="1" s="1"/>
  <c r="J75" i="1"/>
  <c r="B75" i="1"/>
  <c r="M74" i="1"/>
  <c r="O74" i="1" s="1"/>
  <c r="J74" i="1"/>
  <c r="B74" i="1"/>
  <c r="M73" i="1"/>
  <c r="N73" i="1" s="1"/>
  <c r="P73" i="1" s="1"/>
  <c r="J73" i="1"/>
  <c r="B73" i="1"/>
  <c r="M88" i="1"/>
  <c r="O88" i="1" s="1"/>
  <c r="J88" i="1"/>
  <c r="B88" i="1"/>
  <c r="M87" i="1"/>
  <c r="N87" i="1" s="1"/>
  <c r="P87" i="1" s="1"/>
  <c r="J87" i="1"/>
  <c r="B87" i="1"/>
  <c r="M86" i="1"/>
  <c r="O86" i="1" s="1"/>
  <c r="J86" i="1"/>
  <c r="B86" i="1"/>
  <c r="M85" i="1"/>
  <c r="N85" i="1" s="1"/>
  <c r="P85" i="1" s="1"/>
  <c r="J85" i="1"/>
  <c r="B85" i="1"/>
  <c r="M84" i="1"/>
  <c r="O84" i="1" s="1"/>
  <c r="J84" i="1"/>
  <c r="B84" i="1"/>
  <c r="N83" i="1"/>
  <c r="P83" i="1" s="1"/>
  <c r="O82" i="1"/>
  <c r="M81" i="1"/>
  <c r="N81" i="1" s="1"/>
  <c r="P81" i="1" s="1"/>
  <c r="J81" i="1"/>
  <c r="B81" i="1"/>
  <c r="M96" i="1"/>
  <c r="O96" i="1" s="1"/>
  <c r="J96" i="1"/>
  <c r="B96" i="1"/>
  <c r="M95" i="1"/>
  <c r="N95" i="1" s="1"/>
  <c r="P95" i="1" s="1"/>
  <c r="J95" i="1"/>
  <c r="B95" i="1"/>
  <c r="M94" i="1"/>
  <c r="O94" i="1" s="1"/>
  <c r="J94" i="1"/>
  <c r="B94" i="1"/>
  <c r="M93" i="1"/>
  <c r="N93" i="1" s="1"/>
  <c r="P93" i="1" s="1"/>
  <c r="J93" i="1"/>
  <c r="B93" i="1"/>
  <c r="M92" i="1"/>
  <c r="O92" i="1" s="1"/>
  <c r="J92" i="1"/>
  <c r="B92" i="1"/>
  <c r="M91" i="1"/>
  <c r="N91" i="1" s="1"/>
  <c r="P91" i="1" s="1"/>
  <c r="J91" i="1"/>
  <c r="B91" i="1"/>
  <c r="M90" i="1"/>
  <c r="O90" i="1" s="1"/>
  <c r="J90" i="1"/>
  <c r="B90" i="1"/>
  <c r="M89" i="1"/>
  <c r="N89" i="1" s="1"/>
  <c r="P89" i="1" s="1"/>
  <c r="J89" i="1"/>
  <c r="B89" i="1"/>
  <c r="M100" i="1"/>
  <c r="O100" i="1" s="1"/>
  <c r="J100" i="1"/>
  <c r="B100" i="1"/>
  <c r="M99" i="1"/>
  <c r="N99" i="1" s="1"/>
  <c r="P99" i="1" s="1"/>
  <c r="J99" i="1"/>
  <c r="B99" i="1"/>
  <c r="M98" i="1"/>
  <c r="O98" i="1" s="1"/>
  <c r="J98" i="1"/>
  <c r="B98" i="1"/>
  <c r="M97" i="1"/>
  <c r="N97" i="1" s="1"/>
  <c r="P97" i="1" s="1"/>
  <c r="J97" i="1"/>
  <c r="B97" i="1"/>
  <c r="M102" i="1"/>
  <c r="O102" i="1" s="1"/>
  <c r="J102" i="1"/>
  <c r="B102" i="1"/>
  <c r="M101" i="1"/>
  <c r="N101" i="1" s="1"/>
  <c r="P101" i="1" s="1"/>
  <c r="J101" i="1"/>
  <c r="B101" i="1"/>
  <c r="M103" i="1"/>
  <c r="O103" i="1" s="1"/>
  <c r="J103" i="1"/>
  <c r="B103" i="1"/>
  <c r="M203" i="1"/>
  <c r="O203" i="1" s="1"/>
  <c r="J203" i="1"/>
  <c r="B203" i="1"/>
  <c r="M187" i="1"/>
  <c r="N187" i="1" s="1"/>
  <c r="P187" i="1" s="1"/>
  <c r="J187" i="1"/>
  <c r="B187" i="1"/>
  <c r="M185" i="1"/>
  <c r="O185" i="1" s="1"/>
  <c r="J185" i="1"/>
  <c r="B185" i="1"/>
  <c r="M184" i="1"/>
  <c r="N184" i="1" s="1"/>
  <c r="P184" i="1" s="1"/>
  <c r="J184" i="1"/>
  <c r="B184" i="1"/>
  <c r="O183" i="1"/>
  <c r="M178" i="1"/>
  <c r="N178" i="1" s="1"/>
  <c r="P178" i="1" s="1"/>
  <c r="J178" i="1"/>
  <c r="B178" i="1"/>
  <c r="M168" i="1"/>
  <c r="O168" i="1" s="1"/>
  <c r="J168" i="1"/>
  <c r="B168" i="1"/>
  <c r="M167" i="1"/>
  <c r="N167" i="1" s="1"/>
  <c r="P167" i="1" s="1"/>
  <c r="J167" i="1"/>
  <c r="B167" i="1"/>
  <c r="M153" i="1"/>
  <c r="O153" i="1" s="1"/>
  <c r="J153" i="1"/>
  <c r="B153" i="1"/>
  <c r="M152" i="1"/>
  <c r="N152" i="1" s="1"/>
  <c r="P152" i="1" s="1"/>
  <c r="J152" i="1"/>
  <c r="B152" i="1"/>
  <c r="M176" i="1"/>
  <c r="N176" i="1" s="1"/>
  <c r="P176" i="1" s="1"/>
  <c r="J176" i="1"/>
  <c r="B176" i="1"/>
  <c r="M175" i="1"/>
  <c r="O175" i="1" s="1"/>
  <c r="J175" i="1"/>
  <c r="B175" i="1"/>
  <c r="M170" i="1"/>
  <c r="N170" i="1" s="1"/>
  <c r="P170" i="1" s="1"/>
  <c r="J170" i="1"/>
  <c r="B170" i="1"/>
  <c r="M150" i="1"/>
  <c r="O150" i="1" s="1"/>
  <c r="J150" i="1"/>
  <c r="B150" i="1"/>
  <c r="M149" i="1"/>
  <c r="N149" i="1" s="1"/>
  <c r="P149" i="1" s="1"/>
  <c r="J149" i="1"/>
  <c r="B149" i="1"/>
  <c r="O148" i="1"/>
  <c r="M135" i="1"/>
  <c r="N135" i="1" s="1"/>
  <c r="P135" i="1" s="1"/>
  <c r="J135" i="1"/>
  <c r="B135" i="1"/>
  <c r="O212" i="1"/>
  <c r="O211" i="1"/>
  <c r="M210" i="1"/>
  <c r="O210" i="1" s="1"/>
  <c r="J210" i="1"/>
  <c r="B210" i="1"/>
  <c r="M133" i="1"/>
  <c r="O133" i="1" s="1"/>
  <c r="J133" i="1"/>
  <c r="B133" i="1"/>
  <c r="M132" i="1"/>
  <c r="O132" i="1" s="1"/>
  <c r="J132" i="1"/>
  <c r="B132" i="1"/>
  <c r="M131" i="1"/>
  <c r="O131" i="1" s="1"/>
  <c r="J131" i="1"/>
  <c r="B131" i="1"/>
  <c r="M107" i="1"/>
  <c r="O107" i="1" s="1"/>
  <c r="J107" i="1"/>
  <c r="B107" i="1"/>
  <c r="M106" i="1"/>
  <c r="O106" i="1" s="1"/>
  <c r="J106" i="1"/>
  <c r="B106" i="1"/>
  <c r="M104" i="1"/>
  <c r="O104" i="1" s="1"/>
  <c r="J104" i="1"/>
  <c r="B104" i="1"/>
  <c r="M72" i="1"/>
  <c r="O72" i="1" s="1"/>
  <c r="J72" i="1"/>
  <c r="B72" i="1"/>
  <c r="M281" i="1"/>
  <c r="O281" i="1" s="1"/>
  <c r="J281" i="1"/>
  <c r="B281" i="1"/>
  <c r="M266" i="1"/>
  <c r="O266" i="1" s="1"/>
  <c r="J266" i="1"/>
  <c r="B266" i="1"/>
  <c r="M265" i="1"/>
  <c r="O265" i="1" s="1"/>
  <c r="J265" i="1"/>
  <c r="B265" i="1"/>
  <c r="M264" i="1"/>
  <c r="O264" i="1" s="1"/>
  <c r="J264" i="1"/>
  <c r="B264" i="1"/>
  <c r="M263" i="1"/>
  <c r="O263" i="1" s="1"/>
  <c r="J263" i="1"/>
  <c r="B263" i="1"/>
  <c r="M228" i="1"/>
  <c r="O228" i="1" s="1"/>
  <c r="J228" i="1"/>
  <c r="B228" i="1"/>
  <c r="O118" i="1" l="1"/>
  <c r="O190" i="1"/>
  <c r="O194" i="1"/>
  <c r="O201" i="1"/>
  <c r="N207" i="1"/>
  <c r="P207" i="1" s="1"/>
  <c r="O192" i="1"/>
  <c r="O197" i="1"/>
  <c r="N189" i="1"/>
  <c r="P189" i="1" s="1"/>
  <c r="N191" i="1"/>
  <c r="P191" i="1" s="1"/>
  <c r="N193" i="1"/>
  <c r="P193" i="1" s="1"/>
  <c r="N195" i="1"/>
  <c r="P195" i="1" s="1"/>
  <c r="O199" i="1"/>
  <c r="N196" i="1"/>
  <c r="P196" i="1" s="1"/>
  <c r="N198" i="1"/>
  <c r="P198" i="1" s="1"/>
  <c r="N200" i="1"/>
  <c r="P200" i="1" s="1"/>
  <c r="N202" i="1"/>
  <c r="P202" i="1" s="1"/>
  <c r="N166" i="1"/>
  <c r="P166" i="1" s="1"/>
  <c r="O157" i="1"/>
  <c r="O204" i="1"/>
  <c r="N205" i="1"/>
  <c r="P205" i="1" s="1"/>
  <c r="N206" i="1"/>
  <c r="P206" i="1" s="1"/>
  <c r="N208" i="1"/>
  <c r="P208" i="1" s="1"/>
  <c r="O180" i="1"/>
  <c r="N181" i="1"/>
  <c r="P181" i="1" s="1"/>
  <c r="O171" i="1"/>
  <c r="O179" i="1"/>
  <c r="N182" i="1"/>
  <c r="P182" i="1" s="1"/>
  <c r="O173" i="1"/>
  <c r="N162" i="1"/>
  <c r="P162" i="1" s="1"/>
  <c r="N172" i="1"/>
  <c r="P172" i="1" s="1"/>
  <c r="N160" i="1"/>
  <c r="P160" i="1" s="1"/>
  <c r="N174" i="1"/>
  <c r="P174" i="1" s="1"/>
  <c r="N154" i="1"/>
  <c r="P154" i="1" s="1"/>
  <c r="N156" i="1"/>
  <c r="P156" i="1" s="1"/>
  <c r="N158" i="1"/>
  <c r="P158" i="1" s="1"/>
  <c r="N164" i="1"/>
  <c r="P164" i="1" s="1"/>
  <c r="O143" i="1"/>
  <c r="N155" i="1"/>
  <c r="P155" i="1" s="1"/>
  <c r="N159" i="1"/>
  <c r="P159" i="1" s="1"/>
  <c r="N161" i="1"/>
  <c r="P161" i="1" s="1"/>
  <c r="N163" i="1"/>
  <c r="P163" i="1" s="1"/>
  <c r="N165" i="1"/>
  <c r="P165" i="1" s="1"/>
  <c r="O138" i="1"/>
  <c r="O145" i="1"/>
  <c r="O141" i="1"/>
  <c r="O144" i="1"/>
  <c r="O146" i="1"/>
  <c r="N137" i="1"/>
  <c r="P137" i="1" s="1"/>
  <c r="N139" i="1"/>
  <c r="P139" i="1" s="1"/>
  <c r="O136" i="1"/>
  <c r="N140" i="1"/>
  <c r="P140" i="1" s="1"/>
  <c r="N142" i="1"/>
  <c r="P142" i="1" s="1"/>
  <c r="N147" i="1"/>
  <c r="P147" i="1" s="1"/>
  <c r="O123" i="1"/>
  <c r="O111" i="1"/>
  <c r="P111" i="1"/>
  <c r="O110" i="1"/>
  <c r="O115" i="1"/>
  <c r="O121" i="1"/>
  <c r="O125" i="1"/>
  <c r="O119" i="1"/>
  <c r="O129" i="1"/>
  <c r="O113" i="1"/>
  <c r="O127" i="1"/>
  <c r="N120" i="1"/>
  <c r="P120" i="1" s="1"/>
  <c r="N122" i="1"/>
  <c r="P122" i="1" s="1"/>
  <c r="N124" i="1"/>
  <c r="P124" i="1" s="1"/>
  <c r="O79" i="1"/>
  <c r="O109" i="1"/>
  <c r="O117" i="1"/>
  <c r="N108" i="1"/>
  <c r="P108" i="1" s="1"/>
  <c r="N110" i="1"/>
  <c r="P110" i="1" s="1"/>
  <c r="N112" i="1"/>
  <c r="P112" i="1" s="1"/>
  <c r="N114" i="1"/>
  <c r="P114" i="1" s="1"/>
  <c r="N116" i="1"/>
  <c r="P116" i="1" s="1"/>
  <c r="N118" i="1"/>
  <c r="P118" i="1" s="1"/>
  <c r="N126" i="1"/>
  <c r="P126" i="1" s="1"/>
  <c r="N128" i="1"/>
  <c r="P128" i="1" s="1"/>
  <c r="N130" i="1"/>
  <c r="P130" i="1" s="1"/>
  <c r="O87" i="1"/>
  <c r="O77" i="1"/>
  <c r="O95" i="1"/>
  <c r="O75" i="1"/>
  <c r="O83" i="1"/>
  <c r="O73" i="1"/>
  <c r="O85" i="1"/>
  <c r="N74" i="1"/>
  <c r="P74" i="1" s="1"/>
  <c r="N76" i="1"/>
  <c r="P76" i="1" s="1"/>
  <c r="N78" i="1"/>
  <c r="P78" i="1" s="1"/>
  <c r="N80" i="1"/>
  <c r="P80" i="1" s="1"/>
  <c r="O99" i="1"/>
  <c r="O81" i="1"/>
  <c r="O93" i="1"/>
  <c r="N82" i="1"/>
  <c r="P82" i="1" s="1"/>
  <c r="N84" i="1"/>
  <c r="P84" i="1" s="1"/>
  <c r="N86" i="1"/>
  <c r="P86" i="1" s="1"/>
  <c r="N88" i="1"/>
  <c r="P88" i="1" s="1"/>
  <c r="O91" i="1"/>
  <c r="O101" i="1"/>
  <c r="O89" i="1"/>
  <c r="O97" i="1"/>
  <c r="N90" i="1"/>
  <c r="P90" i="1" s="1"/>
  <c r="N92" i="1"/>
  <c r="P92" i="1" s="1"/>
  <c r="N94" i="1"/>
  <c r="P94" i="1" s="1"/>
  <c r="N96" i="1"/>
  <c r="P96" i="1" s="1"/>
  <c r="N98" i="1"/>
  <c r="P98" i="1" s="1"/>
  <c r="N100" i="1"/>
  <c r="P100" i="1" s="1"/>
  <c r="O184" i="1"/>
  <c r="N102" i="1"/>
  <c r="P102" i="1" s="1"/>
  <c r="O187" i="1"/>
  <c r="N103" i="1"/>
  <c r="P103" i="1" s="1"/>
  <c r="O167" i="1"/>
  <c r="O178" i="1"/>
  <c r="N203" i="1"/>
  <c r="P203" i="1" s="1"/>
  <c r="N210" i="1"/>
  <c r="P210" i="1" s="1"/>
  <c r="N183" i="1"/>
  <c r="P183" i="1" s="1"/>
  <c r="N185" i="1"/>
  <c r="P185" i="1" s="1"/>
  <c r="O149" i="1"/>
  <c r="O152" i="1"/>
  <c r="O176" i="1"/>
  <c r="N107" i="1"/>
  <c r="P107" i="1" s="1"/>
  <c r="O170" i="1"/>
  <c r="N153" i="1"/>
  <c r="P153" i="1" s="1"/>
  <c r="N168" i="1"/>
  <c r="P168" i="1" s="1"/>
  <c r="N212" i="1"/>
  <c r="P212" i="1" s="1"/>
  <c r="O135" i="1"/>
  <c r="N175" i="1"/>
  <c r="P175" i="1" s="1"/>
  <c r="N132" i="1"/>
  <c r="P132" i="1" s="1"/>
  <c r="N148" i="1"/>
  <c r="P148" i="1" s="1"/>
  <c r="N150" i="1"/>
  <c r="P150" i="1" s="1"/>
  <c r="N72" i="1"/>
  <c r="P72" i="1" s="1"/>
  <c r="N104" i="1"/>
  <c r="P104" i="1" s="1"/>
  <c r="N106" i="1"/>
  <c r="P106" i="1" s="1"/>
  <c r="N131" i="1"/>
  <c r="P131" i="1" s="1"/>
  <c r="N133" i="1"/>
  <c r="P133" i="1" s="1"/>
  <c r="N211" i="1"/>
  <c r="P211" i="1" s="1"/>
  <c r="N281" i="1"/>
  <c r="P281" i="1" s="1"/>
  <c r="N265" i="1"/>
  <c r="P265" i="1" s="1"/>
  <c r="N263" i="1"/>
  <c r="P263" i="1" s="1"/>
  <c r="N264" i="1"/>
  <c r="P264" i="1" s="1"/>
  <c r="N266" i="1"/>
  <c r="P266" i="1" s="1"/>
  <c r="N228" i="1"/>
  <c r="P228" i="1" s="1"/>
  <c r="P213" i="1" l="1"/>
  <c r="N23" i="6" s="1"/>
  <c r="O213" i="1"/>
  <c r="M267" i="1"/>
  <c r="O267" i="1" s="1"/>
  <c r="J267" i="1"/>
  <c r="B267" i="1"/>
  <c r="M250" i="1"/>
  <c r="O250" i="1" s="1"/>
  <c r="J250" i="1"/>
  <c r="B250" i="1"/>
  <c r="M249" i="1"/>
  <c r="O249" i="1" s="1"/>
  <c r="J249" i="1"/>
  <c r="B249" i="1"/>
  <c r="M247" i="1"/>
  <c r="N247" i="1" s="1"/>
  <c r="J247" i="1"/>
  <c r="B247" i="1"/>
  <c r="M251" i="1"/>
  <c r="O251" i="1" s="1"/>
  <c r="J251" i="1"/>
  <c r="B251" i="1"/>
  <c r="M252" i="1"/>
  <c r="O252" i="1" s="1"/>
  <c r="J252" i="1"/>
  <c r="B252" i="1"/>
  <c r="L23" i="6" l="1"/>
  <c r="K23" i="6"/>
  <c r="J23" i="6"/>
  <c r="I23" i="6"/>
  <c r="P247" i="1"/>
  <c r="N267" i="1"/>
  <c r="P267" i="1" s="1"/>
  <c r="N250" i="1"/>
  <c r="P250" i="1" s="1"/>
  <c r="O247" i="1"/>
  <c r="N249" i="1"/>
  <c r="P249" i="1" s="1"/>
  <c r="N251" i="1"/>
  <c r="P251" i="1" s="1"/>
  <c r="N252" i="1"/>
  <c r="P252" i="1" s="1"/>
  <c r="B520" i="1"/>
  <c r="M371" i="1" l="1"/>
  <c r="M321" i="1"/>
  <c r="E180" i="8"/>
  <c r="G180" i="8" s="1"/>
  <c r="D180" i="8"/>
  <c r="B180" i="8"/>
  <c r="E179" i="8"/>
  <c r="G179" i="8" s="1"/>
  <c r="D179" i="8"/>
  <c r="B179" i="8"/>
  <c r="E178" i="8"/>
  <c r="G178" i="8" s="1"/>
  <c r="D178" i="8"/>
  <c r="B178" i="8"/>
  <c r="E172" i="8"/>
  <c r="G172" i="8" s="1"/>
  <c r="D172" i="8"/>
  <c r="B172" i="8"/>
  <c r="E171" i="8"/>
  <c r="G171" i="8" s="1"/>
  <c r="D171" i="8"/>
  <c r="B171" i="8"/>
  <c r="G170" i="8"/>
  <c r="G169" i="8"/>
  <c r="E163" i="8"/>
  <c r="G163" i="8" s="1"/>
  <c r="D163" i="8"/>
  <c r="B163" i="8"/>
  <c r="E162" i="8"/>
  <c r="G162" i="8" s="1"/>
  <c r="D162" i="8"/>
  <c r="B162" i="8"/>
  <c r="E161" i="8"/>
  <c r="G161" i="8" s="1"/>
  <c r="D161" i="8"/>
  <c r="B161" i="8"/>
  <c r="E160" i="8"/>
  <c r="G160" i="8" s="1"/>
  <c r="D160" i="8"/>
  <c r="B160" i="8"/>
  <c r="E159" i="8"/>
  <c r="G159" i="8" s="1"/>
  <c r="D159" i="8"/>
  <c r="B159" i="8"/>
  <c r="E158" i="8"/>
  <c r="G158" i="8" s="1"/>
  <c r="D158" i="8"/>
  <c r="B158" i="8"/>
  <c r="E157" i="8"/>
  <c r="G157" i="8" s="1"/>
  <c r="D157" i="8"/>
  <c r="B157" i="8"/>
  <c r="G151" i="8"/>
  <c r="D151" i="8"/>
  <c r="B151" i="8"/>
  <c r="G150" i="8"/>
  <c r="D150" i="8"/>
  <c r="B150" i="8"/>
  <c r="G149" i="8"/>
  <c r="D149" i="8"/>
  <c r="B149" i="8"/>
  <c r="G148" i="8"/>
  <c r="D148" i="8"/>
  <c r="B148" i="8"/>
  <c r="G147" i="8"/>
  <c r="D147" i="8"/>
  <c r="B147" i="8"/>
  <c r="G146" i="8"/>
  <c r="D146" i="8"/>
  <c r="B146" i="8"/>
  <c r="G140" i="8"/>
  <c r="D140" i="8"/>
  <c r="B140" i="8"/>
  <c r="G139" i="8"/>
  <c r="D139" i="8"/>
  <c r="B139" i="8"/>
  <c r="G138" i="8"/>
  <c r="D138" i="8"/>
  <c r="B138" i="8"/>
  <c r="G137" i="8"/>
  <c r="D137" i="8"/>
  <c r="B137" i="8"/>
  <c r="G136" i="8"/>
  <c r="D136" i="8"/>
  <c r="B136" i="8"/>
  <c r="G135" i="8"/>
  <c r="D135" i="8"/>
  <c r="B135" i="8"/>
  <c r="G129" i="8"/>
  <c r="D129" i="8"/>
  <c r="B129" i="8"/>
  <c r="G128" i="8"/>
  <c r="D128" i="8"/>
  <c r="B128" i="8"/>
  <c r="G127" i="8"/>
  <c r="D127" i="8"/>
  <c r="B127" i="8"/>
  <c r="G126" i="8"/>
  <c r="D126" i="8"/>
  <c r="B126" i="8"/>
  <c r="G125" i="8"/>
  <c r="D125" i="8"/>
  <c r="B125" i="8"/>
  <c r="G124" i="8"/>
  <c r="D124" i="8"/>
  <c r="B124" i="8"/>
  <c r="G118" i="8"/>
  <c r="D118" i="8"/>
  <c r="B118" i="8"/>
  <c r="G117" i="8"/>
  <c r="D117" i="8"/>
  <c r="B117" i="8"/>
  <c r="G116" i="8"/>
  <c r="D116" i="8"/>
  <c r="B116" i="8"/>
  <c r="G115" i="8"/>
  <c r="D115" i="8"/>
  <c r="B115" i="8"/>
  <c r="G114" i="8"/>
  <c r="D114" i="8"/>
  <c r="B114" i="8"/>
  <c r="G113" i="8"/>
  <c r="D113" i="8"/>
  <c r="B113" i="8"/>
  <c r="G107" i="8"/>
  <c r="D107" i="8"/>
  <c r="B107" i="8"/>
  <c r="G106" i="8"/>
  <c r="D106" i="8"/>
  <c r="B106" i="8"/>
  <c r="G105" i="8"/>
  <c r="D105" i="8"/>
  <c r="B105" i="8"/>
  <c r="G104" i="8"/>
  <c r="D104" i="8"/>
  <c r="B104" i="8"/>
  <c r="G103" i="8"/>
  <c r="D103" i="8"/>
  <c r="B103" i="8"/>
  <c r="G102" i="8"/>
  <c r="D102" i="8"/>
  <c r="B102" i="8"/>
  <c r="G96" i="8"/>
  <c r="D96" i="8"/>
  <c r="B96" i="8"/>
  <c r="G95" i="8"/>
  <c r="D95" i="8"/>
  <c r="B95" i="8"/>
  <c r="G94" i="8"/>
  <c r="D94" i="8"/>
  <c r="B94" i="8"/>
  <c r="G93" i="8"/>
  <c r="D93" i="8"/>
  <c r="B93" i="8"/>
  <c r="G92" i="8"/>
  <c r="D92" i="8"/>
  <c r="B92" i="8"/>
  <c r="G91" i="8"/>
  <c r="D91" i="8"/>
  <c r="B91" i="8"/>
  <c r="M388" i="1"/>
  <c r="O388" i="1" s="1"/>
  <c r="J388" i="1"/>
  <c r="B388" i="1"/>
  <c r="M387" i="1"/>
  <c r="N387" i="1" s="1"/>
  <c r="P387" i="1" s="1"/>
  <c r="J387" i="1"/>
  <c r="B387" i="1"/>
  <c r="M386" i="1"/>
  <c r="O386" i="1" s="1"/>
  <c r="J386" i="1"/>
  <c r="B386" i="1"/>
  <c r="M385" i="1"/>
  <c r="N385" i="1" s="1"/>
  <c r="P385" i="1" s="1"/>
  <c r="J385" i="1"/>
  <c r="B385" i="1"/>
  <c r="M384" i="1"/>
  <c r="O384" i="1" s="1"/>
  <c r="J384" i="1"/>
  <c r="B384" i="1"/>
  <c r="M383" i="1"/>
  <c r="N383" i="1" s="1"/>
  <c r="P383" i="1" s="1"/>
  <c r="J383" i="1"/>
  <c r="B383" i="1"/>
  <c r="M362" i="1"/>
  <c r="O362" i="1" s="1"/>
  <c r="J362" i="1"/>
  <c r="B362" i="1"/>
  <c r="M356" i="1"/>
  <c r="O356" i="1" s="1"/>
  <c r="J356" i="1"/>
  <c r="B356" i="1"/>
  <c r="M355" i="1"/>
  <c r="N355" i="1" s="1"/>
  <c r="P355" i="1" s="1"/>
  <c r="J355" i="1"/>
  <c r="B355" i="1"/>
  <c r="M354" i="1"/>
  <c r="O354" i="1" s="1"/>
  <c r="J354" i="1"/>
  <c r="B354" i="1"/>
  <c r="M353" i="1"/>
  <c r="N353" i="1" s="1"/>
  <c r="P353" i="1" s="1"/>
  <c r="J353" i="1"/>
  <c r="B353" i="1"/>
  <c r="M352" i="1"/>
  <c r="O352" i="1" s="1"/>
  <c r="J352" i="1"/>
  <c r="B352" i="1"/>
  <c r="M349" i="1"/>
  <c r="O349" i="1" s="1"/>
  <c r="J349" i="1"/>
  <c r="B349" i="1"/>
  <c r="M347" i="1"/>
  <c r="O347" i="1" s="1"/>
  <c r="J347" i="1"/>
  <c r="B347" i="1"/>
  <c r="M346" i="1"/>
  <c r="O346" i="1" s="1"/>
  <c r="J346" i="1"/>
  <c r="B346" i="1"/>
  <c r="M345" i="1"/>
  <c r="N345" i="1" s="1"/>
  <c r="P345" i="1" s="1"/>
  <c r="J345" i="1"/>
  <c r="B345" i="1"/>
  <c r="M344" i="1"/>
  <c r="O344" i="1" s="1"/>
  <c r="J344" i="1"/>
  <c r="B344" i="1"/>
  <c r="M343" i="1"/>
  <c r="N343" i="1" s="1"/>
  <c r="P343" i="1" s="1"/>
  <c r="J343" i="1"/>
  <c r="B343" i="1"/>
  <c r="M342" i="1"/>
  <c r="O342" i="1" s="1"/>
  <c r="J342" i="1"/>
  <c r="B342" i="1"/>
  <c r="M318" i="1"/>
  <c r="O318" i="1" s="1"/>
  <c r="J318" i="1"/>
  <c r="B318" i="1"/>
  <c r="M319" i="1"/>
  <c r="O319" i="1" s="1"/>
  <c r="J319" i="1"/>
  <c r="B319" i="1"/>
  <c r="M309" i="1"/>
  <c r="O309" i="1" s="1"/>
  <c r="J309" i="1"/>
  <c r="B309" i="1"/>
  <c r="M308" i="1"/>
  <c r="N308" i="1" s="1"/>
  <c r="P308" i="1" s="1"/>
  <c r="J308" i="1"/>
  <c r="B308" i="1"/>
  <c r="M307" i="1"/>
  <c r="O307" i="1" s="1"/>
  <c r="J307" i="1"/>
  <c r="B307" i="1"/>
  <c r="I154" i="8" l="1"/>
  <c r="M370" i="1" s="1"/>
  <c r="I132" i="8"/>
  <c r="M357" i="1" s="1"/>
  <c r="I121" i="8"/>
  <c r="M348" i="1" s="1"/>
  <c r="O348" i="1" s="1"/>
  <c r="O383" i="1"/>
  <c r="O387" i="1"/>
  <c r="I88" i="8"/>
  <c r="M293" i="1" s="1"/>
  <c r="I110" i="8"/>
  <c r="M306" i="1" s="1"/>
  <c r="N306" i="1" s="1"/>
  <c r="P306" i="1" s="1"/>
  <c r="I175" i="8"/>
  <c r="M394" i="1" s="1"/>
  <c r="I99" i="8"/>
  <c r="M300" i="1" s="1"/>
  <c r="I143" i="8"/>
  <c r="M359" i="1" s="1"/>
  <c r="I166" i="8"/>
  <c r="M376" i="1" s="1"/>
  <c r="O385" i="1"/>
  <c r="N384" i="1"/>
  <c r="P384" i="1" s="1"/>
  <c r="N386" i="1"/>
  <c r="P386" i="1" s="1"/>
  <c r="N388" i="1"/>
  <c r="P388" i="1" s="1"/>
  <c r="N362" i="1"/>
  <c r="P362" i="1" s="1"/>
  <c r="O355" i="1"/>
  <c r="O353" i="1"/>
  <c r="N352" i="1"/>
  <c r="P352" i="1" s="1"/>
  <c r="N354" i="1"/>
  <c r="P354" i="1" s="1"/>
  <c r="N356" i="1"/>
  <c r="P356" i="1" s="1"/>
  <c r="O345" i="1"/>
  <c r="O343" i="1"/>
  <c r="N346" i="1"/>
  <c r="P346" i="1" s="1"/>
  <c r="N342" i="1"/>
  <c r="P342" i="1" s="1"/>
  <c r="N344" i="1"/>
  <c r="P344" i="1" s="1"/>
  <c r="N347" i="1"/>
  <c r="P347" i="1" s="1"/>
  <c r="N349" i="1"/>
  <c r="P349" i="1" s="1"/>
  <c r="N318" i="1"/>
  <c r="P318" i="1" s="1"/>
  <c r="N319" i="1"/>
  <c r="P319" i="1" s="1"/>
  <c r="O308" i="1"/>
  <c r="N307" i="1"/>
  <c r="P307" i="1" s="1"/>
  <c r="N309" i="1"/>
  <c r="P309" i="1" s="1"/>
  <c r="O306" i="1" l="1"/>
  <c r="N348" i="1"/>
  <c r="P348" i="1" s="1"/>
  <c r="B516" i="1"/>
  <c r="B518" i="1"/>
  <c r="M520" i="1"/>
  <c r="M516" i="1"/>
  <c r="O516" i="1" s="1"/>
  <c r="M518" i="1"/>
  <c r="M515" i="1"/>
  <c r="O515" i="1" s="1"/>
  <c r="J515" i="1"/>
  <c r="B515" i="1"/>
  <c r="M514" i="1"/>
  <c r="N514" i="1" s="1"/>
  <c r="P514" i="1" s="1"/>
  <c r="J514" i="1"/>
  <c r="B514" i="1"/>
  <c r="M508" i="1"/>
  <c r="O508" i="1" s="1"/>
  <c r="J508" i="1"/>
  <c r="B508" i="1"/>
  <c r="M507" i="1"/>
  <c r="N507" i="1" s="1"/>
  <c r="P507" i="1" s="1"/>
  <c r="J507" i="1"/>
  <c r="B507" i="1"/>
  <c r="M506" i="1"/>
  <c r="O506" i="1" s="1"/>
  <c r="J506" i="1"/>
  <c r="B506" i="1"/>
  <c r="M505" i="1"/>
  <c r="N505" i="1" s="1"/>
  <c r="P505" i="1" s="1"/>
  <c r="J505" i="1"/>
  <c r="B505" i="1"/>
  <c r="M510" i="1"/>
  <c r="O510" i="1" s="1"/>
  <c r="J510" i="1"/>
  <c r="B510" i="1"/>
  <c r="M509" i="1"/>
  <c r="N509" i="1" s="1"/>
  <c r="P509" i="1" s="1"/>
  <c r="J509" i="1"/>
  <c r="B509" i="1"/>
  <c r="M504" i="1"/>
  <c r="O504" i="1" s="1"/>
  <c r="J504" i="1"/>
  <c r="B504" i="1"/>
  <c r="M503" i="1"/>
  <c r="N503" i="1" s="1"/>
  <c r="P503" i="1" s="1"/>
  <c r="J503" i="1"/>
  <c r="B503" i="1"/>
  <c r="M502" i="1"/>
  <c r="O502" i="1" s="1"/>
  <c r="J502" i="1"/>
  <c r="B502" i="1"/>
  <c r="M501" i="1"/>
  <c r="N501" i="1" s="1"/>
  <c r="P501" i="1" s="1"/>
  <c r="J501" i="1"/>
  <c r="B501" i="1"/>
  <c r="M500" i="1"/>
  <c r="O500" i="1" s="1"/>
  <c r="J500" i="1"/>
  <c r="B500" i="1"/>
  <c r="M499" i="1"/>
  <c r="N499" i="1" s="1"/>
  <c r="P499" i="1" s="1"/>
  <c r="J499" i="1"/>
  <c r="B499" i="1"/>
  <c r="M513" i="1"/>
  <c r="N513" i="1" s="1"/>
  <c r="P513" i="1" s="1"/>
  <c r="J513" i="1"/>
  <c r="B513" i="1"/>
  <c r="M512" i="1"/>
  <c r="O512" i="1" s="1"/>
  <c r="J512" i="1"/>
  <c r="B512" i="1"/>
  <c r="M511" i="1"/>
  <c r="N511" i="1" s="1"/>
  <c r="P511" i="1" s="1"/>
  <c r="J511" i="1"/>
  <c r="B511" i="1"/>
  <c r="O514" i="1" l="1"/>
  <c r="O509" i="1"/>
  <c r="O507" i="1"/>
  <c r="O513" i="1"/>
  <c r="O501" i="1"/>
  <c r="O505" i="1"/>
  <c r="N515" i="1"/>
  <c r="P515" i="1" s="1"/>
  <c r="O503" i="1"/>
  <c r="N506" i="1"/>
  <c r="P506" i="1" s="1"/>
  <c r="N508" i="1"/>
  <c r="P508" i="1" s="1"/>
  <c r="O499" i="1"/>
  <c r="O511" i="1"/>
  <c r="N500" i="1"/>
  <c r="P500" i="1" s="1"/>
  <c r="N502" i="1"/>
  <c r="P502" i="1" s="1"/>
  <c r="N504" i="1"/>
  <c r="P504" i="1" s="1"/>
  <c r="N510" i="1"/>
  <c r="P510" i="1" s="1"/>
  <c r="N512" i="1"/>
  <c r="P512" i="1" s="1"/>
  <c r="N516" i="1"/>
  <c r="P516" i="1" s="1"/>
  <c r="B430" i="1" l="1"/>
  <c r="M402" i="1"/>
  <c r="O402" i="1" s="1"/>
  <c r="J402" i="1"/>
  <c r="B402" i="1"/>
  <c r="M404" i="1"/>
  <c r="O404" i="1" s="1"/>
  <c r="J404" i="1"/>
  <c r="B404" i="1"/>
  <c r="M403" i="1"/>
  <c r="N403" i="1" s="1"/>
  <c r="P403" i="1" s="1"/>
  <c r="J403" i="1"/>
  <c r="B403" i="1"/>
  <c r="M405" i="1"/>
  <c r="O405" i="1" s="1"/>
  <c r="J405" i="1"/>
  <c r="B405" i="1"/>
  <c r="B465" i="1"/>
  <c r="M465" i="1"/>
  <c r="O465" i="1" s="1"/>
  <c r="J465" i="1"/>
  <c r="M454" i="1"/>
  <c r="O454" i="1" s="1"/>
  <c r="J454" i="1"/>
  <c r="B454" i="1"/>
  <c r="B447" i="1"/>
  <c r="M447" i="1"/>
  <c r="O447" i="1" s="1"/>
  <c r="J447" i="1"/>
  <c r="M443" i="1"/>
  <c r="O443" i="1" s="1"/>
  <c r="J443" i="1"/>
  <c r="M442" i="1"/>
  <c r="N442" i="1" s="1"/>
  <c r="P442" i="1" s="1"/>
  <c r="J442" i="1"/>
  <c r="M441" i="1"/>
  <c r="O441" i="1" s="1"/>
  <c r="J441" i="1"/>
  <c r="B441" i="1"/>
  <c r="M437" i="1"/>
  <c r="O437" i="1" s="1"/>
  <c r="J437" i="1"/>
  <c r="B437" i="1"/>
  <c r="M421" i="1"/>
  <c r="O421" i="1" s="1"/>
  <c r="J421" i="1"/>
  <c r="B421" i="1"/>
  <c r="M420" i="1"/>
  <c r="N420" i="1" s="1"/>
  <c r="P420" i="1" s="1"/>
  <c r="J420" i="1"/>
  <c r="B420" i="1"/>
  <c r="M419" i="1"/>
  <c r="O419" i="1" s="1"/>
  <c r="J419" i="1"/>
  <c r="B419" i="1"/>
  <c r="M413" i="1"/>
  <c r="O413" i="1" s="1"/>
  <c r="J413" i="1"/>
  <c r="M414" i="1"/>
  <c r="O414" i="1" s="1"/>
  <c r="J414" i="1"/>
  <c r="B414" i="1"/>
  <c r="M411" i="1"/>
  <c r="O411" i="1" s="1"/>
  <c r="J411" i="1"/>
  <c r="B411" i="1"/>
  <c r="M408" i="1"/>
  <c r="O408" i="1" s="1"/>
  <c r="J408" i="1"/>
  <c r="B408" i="1"/>
  <c r="M479" i="1"/>
  <c r="O479" i="1" s="1"/>
  <c r="J479" i="1"/>
  <c r="B479" i="1"/>
  <c r="M478" i="1"/>
  <c r="N478" i="1" s="1"/>
  <c r="P478" i="1" s="1"/>
  <c r="J478" i="1"/>
  <c r="B478" i="1"/>
  <c r="M477" i="1"/>
  <c r="O477" i="1" s="1"/>
  <c r="J477" i="1"/>
  <c r="B477" i="1"/>
  <c r="M476" i="1"/>
  <c r="N476" i="1" s="1"/>
  <c r="P476" i="1" s="1"/>
  <c r="J476" i="1"/>
  <c r="B476" i="1"/>
  <c r="M475" i="1"/>
  <c r="O475" i="1" s="1"/>
  <c r="J475" i="1"/>
  <c r="B475" i="1"/>
  <c r="M474" i="1"/>
  <c r="O474" i="1" s="1"/>
  <c r="J474" i="1"/>
  <c r="M473" i="1"/>
  <c r="N473" i="1" s="1"/>
  <c r="P473" i="1" s="1"/>
  <c r="J473" i="1"/>
  <c r="M472" i="1"/>
  <c r="O472" i="1" s="1"/>
  <c r="J472" i="1"/>
  <c r="M471" i="1"/>
  <c r="N471" i="1" s="1"/>
  <c r="P471" i="1" s="1"/>
  <c r="J471" i="1"/>
  <c r="B471" i="1"/>
  <c r="M470" i="1"/>
  <c r="O470" i="1" s="1"/>
  <c r="J470" i="1"/>
  <c r="M469" i="1"/>
  <c r="N469" i="1" s="1"/>
  <c r="P469" i="1" s="1"/>
  <c r="J469" i="1"/>
  <c r="B469" i="1"/>
  <c r="M468" i="1"/>
  <c r="O468" i="1" s="1"/>
  <c r="J468" i="1"/>
  <c r="B468" i="1"/>
  <c r="K484" i="1"/>
  <c r="B484" i="1"/>
  <c r="B495" i="1"/>
  <c r="B494" i="1"/>
  <c r="B493" i="1"/>
  <c r="B492" i="1"/>
  <c r="B491" i="1"/>
  <c r="B490" i="1"/>
  <c r="B489" i="1"/>
  <c r="B488" i="1"/>
  <c r="B487" i="1"/>
  <c r="B486" i="1"/>
  <c r="B485" i="1"/>
  <c r="B483" i="1"/>
  <c r="N402" i="1" l="1"/>
  <c r="P402" i="1" s="1"/>
  <c r="O403" i="1"/>
  <c r="N404" i="1"/>
  <c r="P404" i="1" s="1"/>
  <c r="N405" i="1"/>
  <c r="P405" i="1" s="1"/>
  <c r="N465" i="1"/>
  <c r="P465" i="1" s="1"/>
  <c r="N454" i="1"/>
  <c r="P454" i="1" s="1"/>
  <c r="O442" i="1"/>
  <c r="N447" i="1"/>
  <c r="P447" i="1" s="1"/>
  <c r="N441" i="1"/>
  <c r="P441" i="1" s="1"/>
  <c r="N443" i="1"/>
  <c r="P443" i="1" s="1"/>
  <c r="N437" i="1"/>
  <c r="P437" i="1" s="1"/>
  <c r="O420" i="1"/>
  <c r="N419" i="1"/>
  <c r="P419" i="1" s="1"/>
  <c r="N421" i="1"/>
  <c r="P421" i="1" s="1"/>
  <c r="N413" i="1"/>
  <c r="P413" i="1" s="1"/>
  <c r="N414" i="1"/>
  <c r="P414" i="1" s="1"/>
  <c r="N411" i="1"/>
  <c r="P411" i="1" s="1"/>
  <c r="N408" i="1"/>
  <c r="P408" i="1" s="1"/>
  <c r="O478" i="1"/>
  <c r="O473" i="1"/>
  <c r="O476" i="1"/>
  <c r="O471" i="1"/>
  <c r="O469" i="1"/>
  <c r="N475" i="1"/>
  <c r="P475" i="1" s="1"/>
  <c r="N468" i="1"/>
  <c r="P468" i="1" s="1"/>
  <c r="N470" i="1"/>
  <c r="P470" i="1" s="1"/>
  <c r="N472" i="1"/>
  <c r="P472" i="1" s="1"/>
  <c r="N474" i="1"/>
  <c r="P474" i="1" s="1"/>
  <c r="N477" i="1"/>
  <c r="P477" i="1" s="1"/>
  <c r="N479" i="1"/>
  <c r="P479" i="1" s="1"/>
  <c r="M535" i="1" l="1"/>
  <c r="O535" i="1" s="1"/>
  <c r="J535" i="1"/>
  <c r="B535" i="1"/>
  <c r="M534" i="1"/>
  <c r="N534" i="1" s="1"/>
  <c r="P534" i="1" s="1"/>
  <c r="J534" i="1"/>
  <c r="B534" i="1"/>
  <c r="M533" i="1"/>
  <c r="O533" i="1" s="1"/>
  <c r="J533" i="1"/>
  <c r="B533" i="1"/>
  <c r="M532" i="1"/>
  <c r="O532" i="1" s="1"/>
  <c r="J532" i="1"/>
  <c r="B532" i="1"/>
  <c r="M531" i="1"/>
  <c r="O531" i="1" s="1"/>
  <c r="J531" i="1"/>
  <c r="B531" i="1"/>
  <c r="M530" i="1"/>
  <c r="N530" i="1" s="1"/>
  <c r="P530" i="1" s="1"/>
  <c r="J530" i="1"/>
  <c r="B530" i="1"/>
  <c r="M529" i="1"/>
  <c r="N529" i="1" s="1"/>
  <c r="P529" i="1" s="1"/>
  <c r="J529" i="1"/>
  <c r="B529" i="1"/>
  <c r="M528" i="1"/>
  <c r="O528" i="1" s="1"/>
  <c r="J528" i="1"/>
  <c r="B528" i="1"/>
  <c r="M527" i="1"/>
  <c r="O527" i="1" s="1"/>
  <c r="J527" i="1"/>
  <c r="B527" i="1"/>
  <c r="M526" i="1"/>
  <c r="N526" i="1" s="1"/>
  <c r="P526" i="1" s="1"/>
  <c r="J526" i="1"/>
  <c r="B526" i="1"/>
  <c r="M525" i="1"/>
  <c r="O525" i="1" s="1"/>
  <c r="J525" i="1"/>
  <c r="B525" i="1"/>
  <c r="O529" i="1" l="1"/>
  <c r="O534" i="1"/>
  <c r="O526" i="1"/>
  <c r="O530" i="1"/>
  <c r="N525" i="1"/>
  <c r="P525" i="1" s="1"/>
  <c r="N533" i="1"/>
  <c r="P533" i="1" s="1"/>
  <c r="N528" i="1"/>
  <c r="P528" i="1" s="1"/>
  <c r="N532" i="1"/>
  <c r="P532" i="1" s="1"/>
  <c r="N527" i="1"/>
  <c r="P527" i="1" s="1"/>
  <c r="N531" i="1"/>
  <c r="P531" i="1" s="1"/>
  <c r="N535" i="1"/>
  <c r="P535" i="1" s="1"/>
  <c r="P536" i="1" l="1"/>
  <c r="O536" i="1"/>
  <c r="K575" i="1"/>
  <c r="M41" i="1" l="1"/>
  <c r="O41" i="1" s="1"/>
  <c r="J41" i="1"/>
  <c r="B41" i="1"/>
  <c r="N41" i="1" l="1"/>
  <c r="P41" i="1" s="1"/>
  <c r="M381" i="1" l="1"/>
  <c r="O381" i="1" s="1"/>
  <c r="J381" i="1"/>
  <c r="B381" i="1"/>
  <c r="M380" i="1"/>
  <c r="N380" i="1" s="1"/>
  <c r="P380" i="1" s="1"/>
  <c r="J380" i="1"/>
  <c r="B380" i="1"/>
  <c r="M379" i="1"/>
  <c r="O379" i="1" s="1"/>
  <c r="J379" i="1"/>
  <c r="B379" i="1"/>
  <c r="M378" i="1"/>
  <c r="N378" i="1" s="1"/>
  <c r="P378" i="1" s="1"/>
  <c r="J378" i="1"/>
  <c r="B378" i="1"/>
  <c r="M377" i="1"/>
  <c r="O377" i="1" s="1"/>
  <c r="J377" i="1"/>
  <c r="B377" i="1"/>
  <c r="N376" i="1"/>
  <c r="P376" i="1" s="1"/>
  <c r="M375" i="1"/>
  <c r="O375" i="1" s="1"/>
  <c r="J375" i="1"/>
  <c r="B375" i="1"/>
  <c r="M374" i="1"/>
  <c r="N374" i="1" s="1"/>
  <c r="P374" i="1" s="1"/>
  <c r="J374" i="1"/>
  <c r="B374" i="1"/>
  <c r="M373" i="1"/>
  <c r="O373" i="1" s="1"/>
  <c r="J373" i="1"/>
  <c r="B373" i="1"/>
  <c r="M360" i="1"/>
  <c r="O360" i="1" s="1"/>
  <c r="J360" i="1"/>
  <c r="B360" i="1"/>
  <c r="N359" i="1"/>
  <c r="P359" i="1" s="1"/>
  <c r="M320" i="1"/>
  <c r="O320" i="1" s="1"/>
  <c r="J320" i="1"/>
  <c r="B320" i="1"/>
  <c r="M317" i="1"/>
  <c r="N317" i="1" s="1"/>
  <c r="P317" i="1" s="1"/>
  <c r="J317" i="1"/>
  <c r="B317" i="1"/>
  <c r="M302" i="1"/>
  <c r="O302" i="1" s="1"/>
  <c r="J302" i="1"/>
  <c r="B302" i="1"/>
  <c r="M301" i="1"/>
  <c r="N301" i="1" s="1"/>
  <c r="P301" i="1" s="1"/>
  <c r="J301" i="1"/>
  <c r="B301" i="1"/>
  <c r="N300" i="1"/>
  <c r="P300" i="1" s="1"/>
  <c r="M299" i="1"/>
  <c r="O299" i="1" s="1"/>
  <c r="J299" i="1"/>
  <c r="B299" i="1"/>
  <c r="M298" i="1"/>
  <c r="N298" i="1" s="1"/>
  <c r="P298" i="1" s="1"/>
  <c r="J298" i="1"/>
  <c r="B298" i="1"/>
  <c r="M297" i="1"/>
  <c r="O297" i="1" s="1"/>
  <c r="J297" i="1"/>
  <c r="B297" i="1"/>
  <c r="M296" i="1"/>
  <c r="N296" i="1" s="1"/>
  <c r="P296" i="1" s="1"/>
  <c r="J296" i="1"/>
  <c r="B296" i="1"/>
  <c r="O359" i="1" l="1"/>
  <c r="O378" i="1"/>
  <c r="O380" i="1"/>
  <c r="O376" i="1"/>
  <c r="O374" i="1"/>
  <c r="O296" i="1"/>
  <c r="N373" i="1"/>
  <c r="P373" i="1" s="1"/>
  <c r="N375" i="1"/>
  <c r="P375" i="1" s="1"/>
  <c r="N377" i="1"/>
  <c r="P377" i="1" s="1"/>
  <c r="N379" i="1"/>
  <c r="P379" i="1" s="1"/>
  <c r="N381" i="1"/>
  <c r="P381" i="1" s="1"/>
  <c r="N360" i="1"/>
  <c r="P360" i="1" s="1"/>
  <c r="O317" i="1"/>
  <c r="O301" i="1"/>
  <c r="N320" i="1"/>
  <c r="P320" i="1" s="1"/>
  <c r="O298" i="1"/>
  <c r="O300" i="1"/>
  <c r="N297" i="1"/>
  <c r="P297" i="1" s="1"/>
  <c r="N299" i="1"/>
  <c r="P299" i="1" s="1"/>
  <c r="N302" i="1"/>
  <c r="P302" i="1" s="1"/>
  <c r="M40" i="1" l="1"/>
  <c r="O40" i="1" s="1"/>
  <c r="J40" i="1"/>
  <c r="B40" i="1"/>
  <c r="N40" i="1" l="1"/>
  <c r="P40" i="1" s="1"/>
  <c r="M564" i="1" l="1"/>
  <c r="O564" i="1" s="1"/>
  <c r="J564" i="1"/>
  <c r="B564" i="1"/>
  <c r="M566" i="1"/>
  <c r="O566" i="1" s="1"/>
  <c r="J566" i="1"/>
  <c r="B566" i="1"/>
  <c r="N565" i="1"/>
  <c r="P565" i="1" s="1"/>
  <c r="M560" i="1"/>
  <c r="O560" i="1" s="1"/>
  <c r="J560" i="1"/>
  <c r="B560" i="1"/>
  <c r="M575" i="1"/>
  <c r="O575" i="1" s="1"/>
  <c r="O576" i="1" s="1"/>
  <c r="J575" i="1"/>
  <c r="B575" i="1"/>
  <c r="M568" i="1"/>
  <c r="N568" i="1" s="1"/>
  <c r="P568" i="1" s="1"/>
  <c r="J568" i="1"/>
  <c r="B568" i="1"/>
  <c r="M567" i="1"/>
  <c r="N567" i="1" s="1"/>
  <c r="P567" i="1" s="1"/>
  <c r="J567" i="1"/>
  <c r="B567" i="1"/>
  <c r="M563" i="1"/>
  <c r="O563" i="1" s="1"/>
  <c r="J563" i="1"/>
  <c r="B563" i="1"/>
  <c r="M559" i="1"/>
  <c r="O559" i="1" s="1"/>
  <c r="J559" i="1"/>
  <c r="B559" i="1"/>
  <c r="M561" i="1"/>
  <c r="O561" i="1" s="1"/>
  <c r="J561" i="1"/>
  <c r="B561" i="1"/>
  <c r="M558" i="1"/>
  <c r="O558" i="1" s="1"/>
  <c r="J558" i="1"/>
  <c r="B558" i="1"/>
  <c r="M557" i="1"/>
  <c r="N557" i="1" s="1"/>
  <c r="P557" i="1" s="1"/>
  <c r="J557" i="1"/>
  <c r="B557" i="1"/>
  <c r="M556" i="1"/>
  <c r="O556" i="1" s="1"/>
  <c r="J556" i="1"/>
  <c r="B556" i="1"/>
  <c r="M555" i="1"/>
  <c r="N555" i="1" s="1"/>
  <c r="P555" i="1" s="1"/>
  <c r="J555" i="1"/>
  <c r="B555" i="1"/>
  <c r="M554" i="1"/>
  <c r="O554" i="1" s="1"/>
  <c r="J554" i="1"/>
  <c r="B554" i="1"/>
  <c r="N564" i="1" l="1"/>
  <c r="P564" i="1" s="1"/>
  <c r="O565" i="1"/>
  <c r="N566" i="1"/>
  <c r="P566" i="1" s="1"/>
  <c r="O555" i="1"/>
  <c r="O568" i="1"/>
  <c r="N560" i="1"/>
  <c r="P560" i="1" s="1"/>
  <c r="O567" i="1"/>
  <c r="O557" i="1"/>
  <c r="N563" i="1"/>
  <c r="P563" i="1" s="1"/>
  <c r="N575" i="1"/>
  <c r="P575" i="1" s="1"/>
  <c r="P576" i="1" s="1"/>
  <c r="N559" i="1"/>
  <c r="P559" i="1" s="1"/>
  <c r="N554" i="1"/>
  <c r="P554" i="1" s="1"/>
  <c r="N556" i="1"/>
  <c r="P556" i="1" s="1"/>
  <c r="N558" i="1"/>
  <c r="P558" i="1" s="1"/>
  <c r="N561" i="1"/>
  <c r="P561" i="1" s="1"/>
  <c r="J494" i="1" l="1"/>
  <c r="M494" i="1"/>
  <c r="O494" i="1" s="1"/>
  <c r="J495" i="1"/>
  <c r="M495" i="1"/>
  <c r="O495" i="1" s="1"/>
  <c r="N495" i="1" l="1"/>
  <c r="P495" i="1" s="1"/>
  <c r="N494" i="1"/>
  <c r="P494" i="1" s="1"/>
  <c r="B464" i="1"/>
  <c r="B463" i="1"/>
  <c r="B462" i="1"/>
  <c r="B458" i="1"/>
  <c r="B456" i="1"/>
  <c r="B455" i="1"/>
  <c r="B453" i="1"/>
  <c r="B452" i="1"/>
  <c r="B451" i="1"/>
  <c r="B450" i="1"/>
  <c r="B449" i="1"/>
  <c r="B446" i="1"/>
  <c r="B444" i="1"/>
  <c r="B440" i="1"/>
  <c r="B439" i="1"/>
  <c r="B435" i="1"/>
  <c r="B434" i="1"/>
  <c r="B433" i="1"/>
  <c r="B429" i="1"/>
  <c r="B428" i="1"/>
  <c r="B427" i="1"/>
  <c r="B426" i="1"/>
  <c r="B425" i="1"/>
  <c r="B424" i="1"/>
  <c r="B423" i="1"/>
  <c r="B422" i="1"/>
  <c r="B418" i="1"/>
  <c r="B417" i="1"/>
  <c r="B416" i="1"/>
  <c r="B412" i="1"/>
  <c r="B409" i="1"/>
  <c r="B407" i="1"/>
  <c r="B406" i="1"/>
  <c r="B401" i="1"/>
  <c r="B400" i="1"/>
  <c r="B399" i="1"/>
  <c r="M466" i="1"/>
  <c r="O466" i="1" s="1"/>
  <c r="J466" i="1"/>
  <c r="M464" i="1"/>
  <c r="N464" i="1" s="1"/>
  <c r="P464" i="1" s="1"/>
  <c r="J464" i="1"/>
  <c r="M463" i="1"/>
  <c r="O463" i="1" s="1"/>
  <c r="J463" i="1"/>
  <c r="O464" i="1" l="1"/>
  <c r="N466" i="1"/>
  <c r="P466" i="1" s="1"/>
  <c r="N463" i="1"/>
  <c r="P463" i="1" s="1"/>
  <c r="L44" i="6"/>
  <c r="K44" i="6"/>
  <c r="J44" i="6"/>
  <c r="K38" i="6"/>
  <c r="J38" i="6"/>
  <c r="K40" i="6"/>
  <c r="J40" i="6"/>
  <c r="I40" i="6"/>
  <c r="L42" i="6"/>
  <c r="K42" i="6"/>
  <c r="J42" i="6"/>
  <c r="C12" i="6"/>
  <c r="C14" i="6"/>
  <c r="C16" i="6"/>
  <c r="C50" i="6"/>
  <c r="C48" i="6"/>
  <c r="C46" i="6"/>
  <c r="C44" i="6"/>
  <c r="C42" i="6"/>
  <c r="C40" i="6"/>
  <c r="C38" i="6"/>
  <c r="C36" i="6"/>
  <c r="C34" i="6"/>
  <c r="C32" i="6"/>
  <c r="C30" i="6"/>
  <c r="C28" i="6"/>
  <c r="C26" i="6"/>
  <c r="C24" i="6"/>
  <c r="C20" i="6"/>
  <c r="C18" i="6"/>
  <c r="M19" i="1"/>
  <c r="O19" i="1" s="1"/>
  <c r="J19" i="1"/>
  <c r="B19" i="1"/>
  <c r="N19" i="1" l="1"/>
  <c r="P19" i="1" s="1"/>
  <c r="O29" i="1" l="1"/>
  <c r="M552" i="1"/>
  <c r="O552" i="1" s="1"/>
  <c r="J552" i="1"/>
  <c r="B552" i="1"/>
  <c r="P29" i="1" l="1"/>
  <c r="N552" i="1"/>
  <c r="P552" i="1" s="1"/>
  <c r="N51" i="6" l="1"/>
  <c r="J51" i="6" s="1"/>
  <c r="M35" i="1"/>
  <c r="N35" i="1" s="1"/>
  <c r="P35" i="1" s="1"/>
  <c r="P36" i="1" s="1"/>
  <c r="J35" i="1"/>
  <c r="B35" i="1"/>
  <c r="B63" i="1"/>
  <c r="J63" i="1"/>
  <c r="M63" i="1"/>
  <c r="N63" i="1" s="1"/>
  <c r="P63" i="1" s="1"/>
  <c r="B64" i="1"/>
  <c r="J64" i="1"/>
  <c r="M64" i="1"/>
  <c r="N64" i="1" s="1"/>
  <c r="P64" i="1" l="1"/>
  <c r="O63" i="1"/>
  <c r="O35" i="1"/>
  <c r="O36" i="1" s="1"/>
  <c r="O64" i="1"/>
  <c r="M366" i="1" l="1"/>
  <c r="O366" i="1" s="1"/>
  <c r="J366" i="1"/>
  <c r="B366" i="1"/>
  <c r="M312" i="1"/>
  <c r="O312" i="1" s="1"/>
  <c r="J312" i="1"/>
  <c r="B312" i="1"/>
  <c r="O541" i="1" l="1"/>
  <c r="N541" i="1"/>
  <c r="P541" i="1" s="1"/>
  <c r="N366" i="1"/>
  <c r="P366" i="1" s="1"/>
  <c r="N312" i="1"/>
  <c r="P312" i="1" s="1"/>
  <c r="B219" i="1"/>
  <c r="J219" i="1"/>
  <c r="M219" i="1"/>
  <c r="O219" i="1" s="1"/>
  <c r="N219" i="1" l="1"/>
  <c r="P219" i="1" s="1"/>
  <c r="M51" i="1"/>
  <c r="O51" i="1" s="1"/>
  <c r="J51" i="1"/>
  <c r="B51" i="1"/>
  <c r="N39" i="1"/>
  <c r="P39" i="1" s="1"/>
  <c r="N51" i="1" l="1"/>
  <c r="P51" i="1" s="1"/>
  <c r="O39" i="1"/>
  <c r="M333" i="1" l="1"/>
  <c r="N333" i="1" s="1"/>
  <c r="P333" i="1" s="1"/>
  <c r="J333" i="1"/>
  <c r="B333" i="1"/>
  <c r="M332" i="1"/>
  <c r="O332" i="1" s="1"/>
  <c r="J332" i="1"/>
  <c r="B332" i="1"/>
  <c r="M331" i="1"/>
  <c r="N331" i="1" s="1"/>
  <c r="P331" i="1" s="1"/>
  <c r="J331" i="1"/>
  <c r="B331" i="1"/>
  <c r="M330" i="1"/>
  <c r="O330" i="1" s="1"/>
  <c r="J330" i="1"/>
  <c r="B330" i="1"/>
  <c r="M329" i="1"/>
  <c r="N329" i="1" s="1"/>
  <c r="P329" i="1" s="1"/>
  <c r="J329" i="1"/>
  <c r="B329" i="1"/>
  <c r="M328" i="1"/>
  <c r="O328" i="1" s="1"/>
  <c r="J328" i="1"/>
  <c r="B328" i="1"/>
  <c r="M327" i="1"/>
  <c r="N327" i="1" s="1"/>
  <c r="P327" i="1" s="1"/>
  <c r="J327" i="1"/>
  <c r="B327" i="1"/>
  <c r="M326" i="1"/>
  <c r="O326" i="1" s="1"/>
  <c r="J326" i="1"/>
  <c r="B326" i="1"/>
  <c r="M325" i="1"/>
  <c r="N325" i="1" s="1"/>
  <c r="P325" i="1" s="1"/>
  <c r="J325" i="1"/>
  <c r="B325" i="1"/>
  <c r="M324" i="1"/>
  <c r="O324" i="1" s="1"/>
  <c r="J324" i="1"/>
  <c r="B324" i="1"/>
  <c r="B334" i="1"/>
  <c r="J334" i="1"/>
  <c r="M334" i="1"/>
  <c r="N334" i="1" s="1"/>
  <c r="P334" i="1" s="1"/>
  <c r="B335" i="1"/>
  <c r="J335" i="1"/>
  <c r="M335" i="1"/>
  <c r="O335" i="1" s="1"/>
  <c r="B336" i="1"/>
  <c r="J336" i="1"/>
  <c r="M336" i="1"/>
  <c r="N336" i="1" s="1"/>
  <c r="P336" i="1" s="1"/>
  <c r="B337" i="1"/>
  <c r="J337" i="1"/>
  <c r="M337" i="1"/>
  <c r="O337" i="1" s="1"/>
  <c r="B338" i="1"/>
  <c r="J338" i="1"/>
  <c r="M338" i="1"/>
  <c r="N338" i="1" s="1"/>
  <c r="P338" i="1" s="1"/>
  <c r="B339" i="1"/>
  <c r="J339" i="1"/>
  <c r="M339" i="1"/>
  <c r="O339" i="1" s="1"/>
  <c r="B340" i="1"/>
  <c r="J340" i="1"/>
  <c r="M340" i="1"/>
  <c r="N340" i="1" s="1"/>
  <c r="P340" i="1" s="1"/>
  <c r="B341" i="1"/>
  <c r="J341" i="1"/>
  <c r="M341" i="1"/>
  <c r="O341" i="1" s="1"/>
  <c r="B350" i="1"/>
  <c r="J350" i="1"/>
  <c r="M350" i="1"/>
  <c r="O350" i="1" s="1"/>
  <c r="B351" i="1"/>
  <c r="J351" i="1"/>
  <c r="M351" i="1"/>
  <c r="N351" i="1" s="1"/>
  <c r="P351" i="1" s="1"/>
  <c r="M363" i="1"/>
  <c r="O363" i="1" s="1"/>
  <c r="J363" i="1"/>
  <c r="B363" i="1"/>
  <c r="M361" i="1"/>
  <c r="O361" i="1" s="1"/>
  <c r="J361" i="1"/>
  <c r="B361" i="1"/>
  <c r="M358" i="1"/>
  <c r="O358" i="1" s="1"/>
  <c r="J358" i="1"/>
  <c r="B358" i="1"/>
  <c r="N357" i="1"/>
  <c r="P357" i="1" s="1"/>
  <c r="M315" i="1"/>
  <c r="O315" i="1" s="1"/>
  <c r="B316" i="1"/>
  <c r="B315" i="1"/>
  <c r="N321" i="1"/>
  <c r="P321" i="1" s="1"/>
  <c r="M316" i="1"/>
  <c r="N316" i="1" s="1"/>
  <c r="P316" i="1" s="1"/>
  <c r="J316" i="1"/>
  <c r="M313" i="1"/>
  <c r="O313" i="1" s="1"/>
  <c r="J313" i="1"/>
  <c r="B313" i="1"/>
  <c r="M295" i="1"/>
  <c r="O295" i="1" s="1"/>
  <c r="J295" i="1"/>
  <c r="B295" i="1"/>
  <c r="N394" i="1"/>
  <c r="P394" i="1" s="1"/>
  <c r="M393" i="1"/>
  <c r="O393" i="1" s="1"/>
  <c r="J393" i="1"/>
  <c r="B393" i="1"/>
  <c r="M392" i="1"/>
  <c r="N392" i="1" s="1"/>
  <c r="P392" i="1" s="1"/>
  <c r="J392" i="1"/>
  <c r="B392" i="1"/>
  <c r="M391" i="1"/>
  <c r="O391" i="1" s="1"/>
  <c r="J391" i="1"/>
  <c r="B391" i="1"/>
  <c r="M390" i="1"/>
  <c r="N390" i="1" s="1"/>
  <c r="P390" i="1" s="1"/>
  <c r="J390" i="1"/>
  <c r="B390" i="1"/>
  <c r="M389" i="1"/>
  <c r="O389" i="1" s="1"/>
  <c r="J389" i="1"/>
  <c r="B389" i="1"/>
  <c r="M382" i="1"/>
  <c r="O382" i="1" s="1"/>
  <c r="J382" i="1"/>
  <c r="B382" i="1"/>
  <c r="M372" i="1"/>
  <c r="N372" i="1" s="1"/>
  <c r="P372" i="1" s="1"/>
  <c r="J372" i="1"/>
  <c r="B372" i="1"/>
  <c r="O371" i="1"/>
  <c r="N370" i="1"/>
  <c r="P370" i="1" s="1"/>
  <c r="M369" i="1"/>
  <c r="O369" i="1" s="1"/>
  <c r="J369" i="1"/>
  <c r="B369" i="1"/>
  <c r="M368" i="1"/>
  <c r="N368" i="1" s="1"/>
  <c r="P368" i="1" s="1"/>
  <c r="J368" i="1"/>
  <c r="B368" i="1"/>
  <c r="M367" i="1"/>
  <c r="O367" i="1" s="1"/>
  <c r="J367" i="1"/>
  <c r="B367" i="1"/>
  <c r="O327" i="1" l="1"/>
  <c r="O333" i="1"/>
  <c r="O340" i="1"/>
  <c r="O338" i="1"/>
  <c r="O336" i="1"/>
  <c r="O334" i="1"/>
  <c r="N350" i="1"/>
  <c r="P350" i="1" s="1"/>
  <c r="O331" i="1"/>
  <c r="N339" i="1"/>
  <c r="P339" i="1" s="1"/>
  <c r="N335" i="1"/>
  <c r="P335" i="1" s="1"/>
  <c r="O325" i="1"/>
  <c r="N341" i="1"/>
  <c r="P341" i="1" s="1"/>
  <c r="N337" i="1"/>
  <c r="P337" i="1" s="1"/>
  <c r="O329" i="1"/>
  <c r="O351" i="1"/>
  <c r="N324" i="1"/>
  <c r="P324" i="1" s="1"/>
  <c r="N326" i="1"/>
  <c r="P326" i="1" s="1"/>
  <c r="N328" i="1"/>
  <c r="P328" i="1" s="1"/>
  <c r="N330" i="1"/>
  <c r="P330" i="1" s="1"/>
  <c r="N332" i="1"/>
  <c r="P332" i="1" s="1"/>
  <c r="O357" i="1"/>
  <c r="N358" i="1"/>
  <c r="P358" i="1" s="1"/>
  <c r="N363" i="1"/>
  <c r="P363" i="1" s="1"/>
  <c r="N361" i="1"/>
  <c r="P361" i="1" s="1"/>
  <c r="N315" i="1"/>
  <c r="P315" i="1" s="1"/>
  <c r="O316" i="1"/>
  <c r="O321" i="1"/>
  <c r="N313" i="1"/>
  <c r="P313" i="1" s="1"/>
  <c r="O392" i="1"/>
  <c r="N295" i="1"/>
  <c r="P295" i="1" s="1"/>
  <c r="O390" i="1"/>
  <c r="O394" i="1"/>
  <c r="N391" i="1"/>
  <c r="P391" i="1" s="1"/>
  <c r="N393" i="1"/>
  <c r="P393" i="1" s="1"/>
  <c r="N367" i="1"/>
  <c r="P367" i="1" s="1"/>
  <c r="O368" i="1"/>
  <c r="N369" i="1"/>
  <c r="P369" i="1" s="1"/>
  <c r="O370" i="1"/>
  <c r="N371" i="1"/>
  <c r="P371" i="1" s="1"/>
  <c r="O372" i="1"/>
  <c r="N382" i="1"/>
  <c r="P382" i="1" s="1"/>
  <c r="N389" i="1"/>
  <c r="P389" i="1" s="1"/>
  <c r="P364" i="1" l="1"/>
  <c r="N41" i="6" s="1"/>
  <c r="P395" i="1"/>
  <c r="N43" i="6" s="1"/>
  <c r="O395" i="1"/>
  <c r="O364" i="1"/>
  <c r="K43" i="6" l="1"/>
  <c r="J43" i="6"/>
  <c r="L43" i="6"/>
  <c r="I41" i="6"/>
  <c r="K41" i="6"/>
  <c r="J41" i="6"/>
  <c r="M545" i="1"/>
  <c r="O545" i="1" s="1"/>
  <c r="J545" i="1"/>
  <c r="B545" i="1"/>
  <c r="N545" i="1" l="1"/>
  <c r="P545" i="1" s="1"/>
  <c r="M424" i="1" l="1"/>
  <c r="O424" i="1" s="1"/>
  <c r="J424" i="1"/>
  <c r="M423" i="1"/>
  <c r="N423" i="1" s="1"/>
  <c r="P423" i="1" s="1"/>
  <c r="J423" i="1"/>
  <c r="M422" i="1"/>
  <c r="N422" i="1" s="1"/>
  <c r="J422" i="1"/>
  <c r="M418" i="1"/>
  <c r="N418" i="1" s="1"/>
  <c r="P418" i="1" s="1"/>
  <c r="J418" i="1"/>
  <c r="M417" i="1"/>
  <c r="O417" i="1" s="1"/>
  <c r="J417" i="1"/>
  <c r="M416" i="1"/>
  <c r="N416" i="1" s="1"/>
  <c r="P416" i="1" s="1"/>
  <c r="J416" i="1"/>
  <c r="M415" i="1"/>
  <c r="N415" i="1" s="1"/>
  <c r="J415" i="1"/>
  <c r="M412" i="1"/>
  <c r="N412" i="1" s="1"/>
  <c r="J412" i="1"/>
  <c r="M410" i="1"/>
  <c r="J410" i="1"/>
  <c r="M409" i="1"/>
  <c r="N409" i="1" s="1"/>
  <c r="J409" i="1"/>
  <c r="M407" i="1"/>
  <c r="N407" i="1" s="1"/>
  <c r="P407" i="1" s="1"/>
  <c r="J407" i="1"/>
  <c r="M406" i="1"/>
  <c r="N406" i="1" s="1"/>
  <c r="P406" i="1" s="1"/>
  <c r="J406" i="1"/>
  <c r="M401" i="1"/>
  <c r="O401" i="1" s="1"/>
  <c r="J401" i="1"/>
  <c r="M400" i="1"/>
  <c r="N400" i="1" s="1"/>
  <c r="P400" i="1" s="1"/>
  <c r="J400" i="1"/>
  <c r="M399" i="1"/>
  <c r="N399" i="1" s="1"/>
  <c r="J399" i="1"/>
  <c r="M398" i="1"/>
  <c r="N398" i="1" s="1"/>
  <c r="J398" i="1"/>
  <c r="B398" i="1"/>
  <c r="M440" i="1"/>
  <c r="O440" i="1" s="1"/>
  <c r="J440" i="1"/>
  <c r="M439" i="1"/>
  <c r="N439" i="1" s="1"/>
  <c r="P439" i="1" s="1"/>
  <c r="J439" i="1"/>
  <c r="M438" i="1"/>
  <c r="N438" i="1" s="1"/>
  <c r="P438" i="1" s="1"/>
  <c r="J438" i="1"/>
  <c r="M436" i="1"/>
  <c r="N436" i="1" s="1"/>
  <c r="P436" i="1" s="1"/>
  <c r="J436" i="1"/>
  <c r="M435" i="1"/>
  <c r="O435" i="1" s="1"/>
  <c r="J435" i="1"/>
  <c r="M434" i="1"/>
  <c r="N434" i="1" s="1"/>
  <c r="P434" i="1" s="1"/>
  <c r="J434" i="1"/>
  <c r="M433" i="1"/>
  <c r="N433" i="1" s="1"/>
  <c r="J433" i="1"/>
  <c r="M432" i="1"/>
  <c r="J432" i="1"/>
  <c r="M431" i="1"/>
  <c r="N431" i="1" s="1"/>
  <c r="J431" i="1"/>
  <c r="M430" i="1"/>
  <c r="N430" i="1" s="1"/>
  <c r="J430" i="1"/>
  <c r="M429" i="1"/>
  <c r="N429" i="1" s="1"/>
  <c r="J429" i="1"/>
  <c r="M428" i="1"/>
  <c r="J428" i="1"/>
  <c r="M427" i="1"/>
  <c r="N427" i="1" s="1"/>
  <c r="P427" i="1" s="1"/>
  <c r="J427" i="1"/>
  <c r="M426" i="1"/>
  <c r="N426" i="1" s="1"/>
  <c r="P426" i="1" s="1"/>
  <c r="J426" i="1"/>
  <c r="M425" i="1"/>
  <c r="N425" i="1" s="1"/>
  <c r="J425" i="1"/>
  <c r="M457" i="1"/>
  <c r="N457" i="1" s="1"/>
  <c r="J457" i="1"/>
  <c r="M456" i="1"/>
  <c r="N456" i="1" s="1"/>
  <c r="J456" i="1"/>
  <c r="M455" i="1"/>
  <c r="J455" i="1"/>
  <c r="M453" i="1"/>
  <c r="N453" i="1" s="1"/>
  <c r="J453" i="1"/>
  <c r="M452" i="1"/>
  <c r="N452" i="1" s="1"/>
  <c r="J452" i="1"/>
  <c r="M451" i="1"/>
  <c r="N451" i="1" s="1"/>
  <c r="J451" i="1"/>
  <c r="M450" i="1"/>
  <c r="N450" i="1" s="1"/>
  <c r="J450" i="1"/>
  <c r="M449" i="1"/>
  <c r="N449" i="1" s="1"/>
  <c r="J449" i="1"/>
  <c r="M448" i="1"/>
  <c r="N448" i="1" s="1"/>
  <c r="J448" i="1"/>
  <c r="M446" i="1"/>
  <c r="J446" i="1"/>
  <c r="M445" i="1"/>
  <c r="N445" i="1" s="1"/>
  <c r="J445" i="1"/>
  <c r="M444" i="1"/>
  <c r="N444" i="1" s="1"/>
  <c r="P444" i="1" s="1"/>
  <c r="J444" i="1"/>
  <c r="M462" i="1"/>
  <c r="N462" i="1" s="1"/>
  <c r="P462" i="1" s="1"/>
  <c r="J462" i="1"/>
  <c r="M461" i="1"/>
  <c r="N461" i="1" s="1"/>
  <c r="P461" i="1" s="1"/>
  <c r="J461" i="1"/>
  <c r="M460" i="1"/>
  <c r="N460" i="1" s="1"/>
  <c r="P460" i="1" s="1"/>
  <c r="J460" i="1"/>
  <c r="M459" i="1"/>
  <c r="N459" i="1" s="1"/>
  <c r="P459" i="1" s="1"/>
  <c r="J459" i="1"/>
  <c r="M458" i="1"/>
  <c r="N458" i="1" s="1"/>
  <c r="P458" i="1" s="1"/>
  <c r="J458" i="1"/>
  <c r="O407" i="1" l="1"/>
  <c r="O415" i="1"/>
  <c r="O422" i="1"/>
  <c r="O399" i="1"/>
  <c r="P445" i="1"/>
  <c r="O446" i="1"/>
  <c r="P448" i="1"/>
  <c r="P449" i="1"/>
  <c r="P450" i="1"/>
  <c r="P451" i="1"/>
  <c r="P452" i="1"/>
  <c r="P453" i="1"/>
  <c r="O455" i="1"/>
  <c r="P456" i="1"/>
  <c r="P457" i="1"/>
  <c r="P409" i="1"/>
  <c r="O410" i="1"/>
  <c r="P412" i="1"/>
  <c r="P415" i="1"/>
  <c r="O418" i="1"/>
  <c r="P425" i="1"/>
  <c r="O428" i="1"/>
  <c r="P429" i="1"/>
  <c r="P430" i="1"/>
  <c r="P431" i="1"/>
  <c r="O432" i="1"/>
  <c r="P422" i="1"/>
  <c r="P433" i="1"/>
  <c r="P398" i="1"/>
  <c r="P399" i="1"/>
  <c r="O460" i="1"/>
  <c r="O461" i="1"/>
  <c r="O462" i="1"/>
  <c r="O457" i="1"/>
  <c r="O427" i="1"/>
  <c r="O429" i="1"/>
  <c r="O400" i="1"/>
  <c r="O406" i="1"/>
  <c r="O416" i="1"/>
  <c r="O453" i="1"/>
  <c r="O456" i="1"/>
  <c r="O430" i="1"/>
  <c r="O434" i="1"/>
  <c r="O436" i="1"/>
  <c r="O398" i="1"/>
  <c r="O409" i="1"/>
  <c r="O412" i="1"/>
  <c r="O423" i="1"/>
  <c r="O449" i="1"/>
  <c r="O426" i="1"/>
  <c r="N401" i="1"/>
  <c r="P401" i="1" s="1"/>
  <c r="N410" i="1"/>
  <c r="P410" i="1" s="1"/>
  <c r="N417" i="1"/>
  <c r="P417" i="1" s="1"/>
  <c r="N424" i="1"/>
  <c r="P424" i="1" s="1"/>
  <c r="O425" i="1"/>
  <c r="O431" i="1"/>
  <c r="O433" i="1"/>
  <c r="O439" i="1"/>
  <c r="O445" i="1"/>
  <c r="O448" i="1"/>
  <c r="O438" i="1"/>
  <c r="O452" i="1"/>
  <c r="N428" i="1"/>
  <c r="P428" i="1" s="1"/>
  <c r="N432" i="1"/>
  <c r="P432" i="1" s="1"/>
  <c r="N435" i="1"/>
  <c r="P435" i="1" s="1"/>
  <c r="N440" i="1"/>
  <c r="P440" i="1" s="1"/>
  <c r="O444" i="1"/>
  <c r="O450" i="1"/>
  <c r="O451" i="1"/>
  <c r="O459" i="1"/>
  <c r="N446" i="1"/>
  <c r="P446" i="1" s="1"/>
  <c r="N455" i="1"/>
  <c r="P455" i="1" s="1"/>
  <c r="O458" i="1"/>
  <c r="P480" i="1" l="1"/>
  <c r="N45" i="6" s="1"/>
  <c r="O480" i="1"/>
  <c r="L45" i="6" l="1"/>
  <c r="K45" i="6"/>
  <c r="J45" i="6"/>
  <c r="M233" i="1"/>
  <c r="O233" i="1" s="1"/>
  <c r="J233" i="1"/>
  <c r="B233" i="1"/>
  <c r="N233" i="1" l="1"/>
  <c r="P233" i="1" s="1"/>
  <c r="M275" i="1" l="1"/>
  <c r="O275" i="1" s="1"/>
  <c r="J275" i="1"/>
  <c r="B275" i="1"/>
  <c r="M274" i="1"/>
  <c r="N274" i="1" s="1"/>
  <c r="P274" i="1" s="1"/>
  <c r="J274" i="1"/>
  <c r="B274" i="1"/>
  <c r="N275" i="1" l="1"/>
  <c r="P275" i="1" s="1"/>
  <c r="O274" i="1"/>
  <c r="M241" i="1"/>
  <c r="O241" i="1" s="1"/>
  <c r="J241" i="1"/>
  <c r="B241" i="1"/>
  <c r="M240" i="1"/>
  <c r="N240" i="1" s="1"/>
  <c r="P240" i="1" s="1"/>
  <c r="J240" i="1"/>
  <c r="B240" i="1"/>
  <c r="M242" i="1"/>
  <c r="O242" i="1" s="1"/>
  <c r="J242" i="1"/>
  <c r="B242" i="1"/>
  <c r="M243" i="1"/>
  <c r="O243" i="1" s="1"/>
  <c r="J243" i="1"/>
  <c r="B243" i="1"/>
  <c r="M229" i="1"/>
  <c r="O229" i="1" s="1"/>
  <c r="J229" i="1"/>
  <c r="B229" i="1"/>
  <c r="O239" i="1"/>
  <c r="N239" i="1"/>
  <c r="N235" i="1"/>
  <c r="O235" i="1"/>
  <c r="P239" i="1" l="1"/>
  <c r="O240" i="1"/>
  <c r="N241" i="1"/>
  <c r="P241" i="1" s="1"/>
  <c r="N242" i="1"/>
  <c r="P242" i="1" s="1"/>
  <c r="N243" i="1"/>
  <c r="P243" i="1" s="1"/>
  <c r="P235" i="1"/>
  <c r="N229" i="1"/>
  <c r="P229" i="1" s="1"/>
  <c r="M232" i="1"/>
  <c r="N232" i="1" s="1"/>
  <c r="P232" i="1" s="1"/>
  <c r="J232" i="1"/>
  <c r="B232" i="1"/>
  <c r="O232" i="1" l="1"/>
  <c r="N227" i="1"/>
  <c r="P227" i="1" s="1"/>
  <c r="O227" i="1" l="1"/>
  <c r="H268" i="1" l="1"/>
  <c r="M260" i="1" l="1"/>
  <c r="N260" i="1" s="1"/>
  <c r="P260" i="1" s="1"/>
  <c r="J260" i="1"/>
  <c r="B260" i="1"/>
  <c r="M259" i="1"/>
  <c r="O259" i="1" s="1"/>
  <c r="J259" i="1"/>
  <c r="B259" i="1"/>
  <c r="O253" i="1"/>
  <c r="O260" i="1" l="1"/>
  <c r="N259" i="1"/>
  <c r="P259" i="1" s="1"/>
  <c r="N253" i="1"/>
  <c r="P253" i="1" s="1"/>
  <c r="O238" i="1" l="1"/>
  <c r="N238" i="1" l="1"/>
  <c r="P238" i="1" s="1"/>
  <c r="M222" i="1" l="1"/>
  <c r="O222" i="1" s="1"/>
  <c r="J222" i="1"/>
  <c r="B222" i="1"/>
  <c r="M221" i="1"/>
  <c r="O221" i="1" s="1"/>
  <c r="J221" i="1"/>
  <c r="B221" i="1"/>
  <c r="B223" i="1"/>
  <c r="J223" i="1"/>
  <c r="M223" i="1"/>
  <c r="O223" i="1" s="1"/>
  <c r="N222" i="1" l="1"/>
  <c r="P222" i="1" s="1"/>
  <c r="N221" i="1"/>
  <c r="P221" i="1" s="1"/>
  <c r="N223" i="1"/>
  <c r="P223" i="1" s="1"/>
  <c r="M217" i="1" l="1"/>
  <c r="O217" i="1" s="1"/>
  <c r="J217" i="1"/>
  <c r="B217" i="1"/>
  <c r="M216" i="1"/>
  <c r="N216" i="1" s="1"/>
  <c r="P216" i="1" s="1"/>
  <c r="J216" i="1"/>
  <c r="B216" i="1"/>
  <c r="O216" i="1" l="1"/>
  <c r="O224" i="1" s="1"/>
  <c r="N217" i="1"/>
  <c r="P217" i="1" s="1"/>
  <c r="P224" i="1" s="1"/>
  <c r="M311" i="1"/>
  <c r="N311" i="1" s="1"/>
  <c r="P311" i="1" s="1"/>
  <c r="J311" i="1"/>
  <c r="B311" i="1"/>
  <c r="M310" i="1"/>
  <c r="O310" i="1" s="1"/>
  <c r="J310" i="1"/>
  <c r="B310" i="1"/>
  <c r="M305" i="1"/>
  <c r="O305" i="1" s="1"/>
  <c r="J305" i="1"/>
  <c r="B305" i="1"/>
  <c r="M304" i="1"/>
  <c r="O304" i="1" s="1"/>
  <c r="J304" i="1"/>
  <c r="B304" i="1"/>
  <c r="M303" i="1"/>
  <c r="O303" i="1" s="1"/>
  <c r="J303" i="1"/>
  <c r="B303" i="1"/>
  <c r="M294" i="1"/>
  <c r="O294" i="1" s="1"/>
  <c r="J294" i="1"/>
  <c r="B294" i="1"/>
  <c r="O293" i="1"/>
  <c r="M292" i="1"/>
  <c r="O292" i="1" s="1"/>
  <c r="J292" i="1"/>
  <c r="B292" i="1"/>
  <c r="M291" i="1"/>
  <c r="O291" i="1" s="1"/>
  <c r="J291" i="1"/>
  <c r="B291" i="1"/>
  <c r="M290" i="1"/>
  <c r="N290" i="1" s="1"/>
  <c r="P290" i="1" s="1"/>
  <c r="J290" i="1"/>
  <c r="B290" i="1"/>
  <c r="M289" i="1"/>
  <c r="O289" i="1" s="1"/>
  <c r="J289" i="1"/>
  <c r="B289" i="1"/>
  <c r="M288" i="1"/>
  <c r="N288" i="1" s="1"/>
  <c r="P288" i="1" s="1"/>
  <c r="J288" i="1"/>
  <c r="B288" i="1"/>
  <c r="M287" i="1"/>
  <c r="O287" i="1" s="1"/>
  <c r="J287" i="1"/>
  <c r="B287" i="1"/>
  <c r="M286" i="1"/>
  <c r="O286" i="1" s="1"/>
  <c r="J286" i="1"/>
  <c r="B286" i="1"/>
  <c r="M278" i="1"/>
  <c r="O278" i="1" s="1"/>
  <c r="J278" i="1"/>
  <c r="B278" i="1"/>
  <c r="M279" i="1"/>
  <c r="O279" i="1" s="1"/>
  <c r="J279" i="1"/>
  <c r="B279" i="1"/>
  <c r="M280" i="1"/>
  <c r="O280" i="1" s="1"/>
  <c r="J280" i="1"/>
  <c r="B280" i="1"/>
  <c r="M282" i="1"/>
  <c r="O282" i="1" s="1"/>
  <c r="J282" i="1"/>
  <c r="B282" i="1"/>
  <c r="M273" i="1"/>
  <c r="N273" i="1" s="1"/>
  <c r="P273" i="1" s="1"/>
  <c r="J273" i="1"/>
  <c r="B273" i="1"/>
  <c r="M272" i="1"/>
  <c r="O272" i="1" s="1"/>
  <c r="J272" i="1"/>
  <c r="B272" i="1"/>
  <c r="M271" i="1"/>
  <c r="O271" i="1" s="1"/>
  <c r="J271" i="1"/>
  <c r="B271" i="1"/>
  <c r="M262" i="1"/>
  <c r="O262" i="1" s="1"/>
  <c r="J262" i="1"/>
  <c r="B262" i="1"/>
  <c r="M261" i="1"/>
  <c r="O261" i="1" s="1"/>
  <c r="J261" i="1"/>
  <c r="B261" i="1"/>
  <c r="M256" i="1"/>
  <c r="O256" i="1" s="1"/>
  <c r="O257" i="1" s="1"/>
  <c r="J256" i="1"/>
  <c r="B256" i="1"/>
  <c r="M246" i="1"/>
  <c r="J246" i="1"/>
  <c r="B246" i="1"/>
  <c r="O237" i="1"/>
  <c r="O236" i="1"/>
  <c r="M231" i="1"/>
  <c r="O231" i="1" s="1"/>
  <c r="J231" i="1"/>
  <c r="B231" i="1"/>
  <c r="M68" i="1"/>
  <c r="O68" i="1" s="1"/>
  <c r="J68" i="1"/>
  <c r="B68" i="1"/>
  <c r="M67" i="1"/>
  <c r="O67" i="1" s="1"/>
  <c r="J67" i="1"/>
  <c r="B67" i="1"/>
  <c r="M66" i="1"/>
  <c r="O66" i="1" s="1"/>
  <c r="J66" i="1"/>
  <c r="B66" i="1"/>
  <c r="M62" i="1"/>
  <c r="O62" i="1" s="1"/>
  <c r="J62" i="1"/>
  <c r="B62" i="1"/>
  <c r="M61" i="1"/>
  <c r="N61" i="1" s="1"/>
  <c r="P61" i="1" s="1"/>
  <c r="J61" i="1"/>
  <c r="B61" i="1"/>
  <c r="M60" i="1"/>
  <c r="O60" i="1" s="1"/>
  <c r="J60" i="1"/>
  <c r="B60" i="1"/>
  <c r="M58" i="1"/>
  <c r="N58" i="1" s="1"/>
  <c r="P58" i="1" s="1"/>
  <c r="J58" i="1"/>
  <c r="B58" i="1"/>
  <c r="M57" i="1"/>
  <c r="O57" i="1" s="1"/>
  <c r="J57" i="1"/>
  <c r="B57" i="1"/>
  <c r="M56" i="1"/>
  <c r="O56" i="1" s="1"/>
  <c r="J56" i="1"/>
  <c r="B56" i="1"/>
  <c r="M20" i="1"/>
  <c r="O20" i="1" s="1"/>
  <c r="J20" i="1"/>
  <c r="B20" i="1"/>
  <c r="M18" i="1"/>
  <c r="N18" i="1" s="1"/>
  <c r="P18" i="1" s="1"/>
  <c r="J18" i="1"/>
  <c r="B18" i="1"/>
  <c r="M17" i="1"/>
  <c r="N17" i="1" s="1"/>
  <c r="P17" i="1" s="1"/>
  <c r="J17" i="1"/>
  <c r="B17" i="1"/>
  <c r="M16" i="1"/>
  <c r="N16" i="1" s="1"/>
  <c r="P16" i="1" s="1"/>
  <c r="J16" i="1"/>
  <c r="B16" i="1"/>
  <c r="O268" i="1" l="1"/>
  <c r="O283" i="1"/>
  <c r="O244" i="1"/>
  <c r="N25" i="6"/>
  <c r="J25" i="6" s="1"/>
  <c r="N246" i="1"/>
  <c r="P246" i="1" s="1"/>
  <c r="P254" i="1" s="1"/>
  <c r="O246" i="1"/>
  <c r="O254" i="1" s="1"/>
  <c r="O290" i="1"/>
  <c r="O311" i="1"/>
  <c r="N303" i="1"/>
  <c r="P303" i="1" s="1"/>
  <c r="N310" i="1"/>
  <c r="P310" i="1" s="1"/>
  <c r="N305" i="1"/>
  <c r="P305" i="1" s="1"/>
  <c r="N294" i="1"/>
  <c r="P294" i="1" s="1"/>
  <c r="N304" i="1"/>
  <c r="P304" i="1" s="1"/>
  <c r="N292" i="1"/>
  <c r="P292" i="1" s="1"/>
  <c r="N291" i="1"/>
  <c r="P291" i="1" s="1"/>
  <c r="N293" i="1"/>
  <c r="P293" i="1" s="1"/>
  <c r="O288" i="1"/>
  <c r="N287" i="1"/>
  <c r="P287" i="1" s="1"/>
  <c r="N286" i="1"/>
  <c r="P286" i="1" s="1"/>
  <c r="N289" i="1"/>
  <c r="P289" i="1" s="1"/>
  <c r="N278" i="1"/>
  <c r="P278" i="1" s="1"/>
  <c r="N279" i="1"/>
  <c r="P279" i="1" s="1"/>
  <c r="N280" i="1"/>
  <c r="P280" i="1" s="1"/>
  <c r="N282" i="1"/>
  <c r="P282" i="1" s="1"/>
  <c r="O273" i="1"/>
  <c r="O276" i="1" s="1"/>
  <c r="N272" i="1"/>
  <c r="P272" i="1" s="1"/>
  <c r="N271" i="1"/>
  <c r="P271" i="1" s="1"/>
  <c r="N262" i="1"/>
  <c r="P262" i="1" s="1"/>
  <c r="N261" i="1"/>
  <c r="P261" i="1" s="1"/>
  <c r="N256" i="1"/>
  <c r="P256" i="1" s="1"/>
  <c r="P257" i="1" s="1"/>
  <c r="N237" i="1"/>
  <c r="P237" i="1" s="1"/>
  <c r="N236" i="1"/>
  <c r="P236" i="1" s="1"/>
  <c r="N231" i="1"/>
  <c r="P231" i="1" s="1"/>
  <c r="N68" i="1"/>
  <c r="P68" i="1" s="1"/>
  <c r="N67" i="1"/>
  <c r="P67" i="1" s="1"/>
  <c r="N66" i="1"/>
  <c r="P66" i="1" s="1"/>
  <c r="N62" i="1"/>
  <c r="P62" i="1" s="1"/>
  <c r="O61" i="1"/>
  <c r="N60" i="1"/>
  <c r="P60" i="1" s="1"/>
  <c r="O58" i="1"/>
  <c r="N57" i="1"/>
  <c r="P57" i="1" s="1"/>
  <c r="N56" i="1"/>
  <c r="P56" i="1" s="1"/>
  <c r="N20" i="1"/>
  <c r="P20" i="1" s="1"/>
  <c r="O18" i="1"/>
  <c r="O17" i="1"/>
  <c r="O16" i="1"/>
  <c r="M52" i="1"/>
  <c r="O52" i="1" s="1"/>
  <c r="J52" i="1"/>
  <c r="B52" i="1"/>
  <c r="M50" i="1"/>
  <c r="O50" i="1" s="1"/>
  <c r="J50" i="1"/>
  <c r="B50" i="1"/>
  <c r="M49" i="1"/>
  <c r="N49" i="1" s="1"/>
  <c r="P49" i="1" s="1"/>
  <c r="J49" i="1"/>
  <c r="B49" i="1"/>
  <c r="M47" i="1"/>
  <c r="O47" i="1" s="1"/>
  <c r="J47" i="1"/>
  <c r="B47" i="1"/>
  <c r="M46" i="1"/>
  <c r="O46" i="1" s="1"/>
  <c r="J46" i="1"/>
  <c r="B46" i="1"/>
  <c r="M45" i="1"/>
  <c r="O45" i="1" s="1"/>
  <c r="J45" i="1"/>
  <c r="B45" i="1"/>
  <c r="M44" i="1"/>
  <c r="N44" i="1" s="1"/>
  <c r="P44" i="1" s="1"/>
  <c r="J44" i="1"/>
  <c r="B44" i="1"/>
  <c r="P276" i="1" l="1"/>
  <c r="N35" i="6" s="1"/>
  <c r="L35" i="6" s="1"/>
  <c r="O69" i="1"/>
  <c r="P244" i="1"/>
  <c r="N27" i="6" s="1"/>
  <c r="K27" i="6" s="1"/>
  <c r="P268" i="1"/>
  <c r="N33" i="6" s="1"/>
  <c r="L33" i="6" s="1"/>
  <c r="P322" i="1"/>
  <c r="N39" i="6" s="1"/>
  <c r="P69" i="1"/>
  <c r="P283" i="1"/>
  <c r="N37" i="6" s="1"/>
  <c r="L37" i="6" s="1"/>
  <c r="O322" i="1"/>
  <c r="N31" i="6"/>
  <c r="K31" i="6" s="1"/>
  <c r="N29" i="6"/>
  <c r="K29" i="6" s="1"/>
  <c r="O49" i="1"/>
  <c r="N52" i="1"/>
  <c r="P52" i="1" s="1"/>
  <c r="N50" i="1"/>
  <c r="P50" i="1" s="1"/>
  <c r="N47" i="1"/>
  <c r="P47" i="1" s="1"/>
  <c r="O44" i="1"/>
  <c r="N46" i="1"/>
  <c r="P46" i="1" s="1"/>
  <c r="N45" i="1"/>
  <c r="P45" i="1" s="1"/>
  <c r="N17" i="6"/>
  <c r="H17" i="6" s="1"/>
  <c r="P53" i="1" l="1"/>
  <c r="O53" i="1"/>
  <c r="K39" i="6"/>
  <c r="J39" i="6"/>
  <c r="N21" i="6"/>
  <c r="J21" i="6" l="1"/>
  <c r="I21" i="6"/>
  <c r="N19" i="6"/>
  <c r="N15" i="6"/>
  <c r="H15" i="6" s="1"/>
  <c r="I19" i="6" l="1"/>
  <c r="H19" i="6"/>
  <c r="M15" i="1"/>
  <c r="N15" i="1" s="1"/>
  <c r="M493" i="1" l="1"/>
  <c r="J493" i="1"/>
  <c r="M492" i="1"/>
  <c r="J492" i="1"/>
  <c r="M491" i="1"/>
  <c r="J491" i="1"/>
  <c r="M490" i="1"/>
  <c r="J490" i="1"/>
  <c r="M489" i="1"/>
  <c r="J489" i="1"/>
  <c r="M488" i="1"/>
  <c r="J488" i="1"/>
  <c r="M487" i="1"/>
  <c r="J487" i="1"/>
  <c r="M486" i="1"/>
  <c r="J486" i="1"/>
  <c r="B482" i="1"/>
  <c r="M485" i="1"/>
  <c r="J485" i="1"/>
  <c r="M484" i="1"/>
  <c r="J484" i="1"/>
  <c r="M483" i="1"/>
  <c r="J483" i="1"/>
  <c r="M482" i="1"/>
  <c r="J482" i="1"/>
  <c r="N484" i="1" l="1"/>
  <c r="P484" i="1" s="1"/>
  <c r="O483" i="1"/>
  <c r="N489" i="1"/>
  <c r="P489" i="1" s="1"/>
  <c r="N486" i="1"/>
  <c r="P486" i="1" s="1"/>
  <c r="O490" i="1"/>
  <c r="O488" i="1"/>
  <c r="N492" i="1"/>
  <c r="P492" i="1" s="1"/>
  <c r="N482" i="1"/>
  <c r="P482" i="1" s="1"/>
  <c r="O485" i="1"/>
  <c r="N487" i="1"/>
  <c r="P487" i="1" s="1"/>
  <c r="O491" i="1"/>
  <c r="N493" i="1"/>
  <c r="P493" i="1" s="1"/>
  <c r="O493" i="1"/>
  <c r="O492" i="1"/>
  <c r="O489" i="1"/>
  <c r="N491" i="1"/>
  <c r="P491" i="1" s="1"/>
  <c r="O487" i="1"/>
  <c r="N488" i="1"/>
  <c r="P488" i="1" s="1"/>
  <c r="N490" i="1"/>
  <c r="P490" i="1" s="1"/>
  <c r="O486" i="1"/>
  <c r="O482" i="1"/>
  <c r="O484" i="1"/>
  <c r="N483" i="1"/>
  <c r="P483" i="1" s="1"/>
  <c r="N485" i="1"/>
  <c r="P485" i="1" s="1"/>
  <c r="P496" i="1" l="1"/>
  <c r="N47" i="6" s="1"/>
  <c r="K47" i="6" s="1"/>
  <c r="O496" i="1"/>
  <c r="M521" i="1" l="1"/>
  <c r="J521" i="1"/>
  <c r="B521" i="1"/>
  <c r="M519" i="1"/>
  <c r="J519" i="1"/>
  <c r="B519" i="1"/>
  <c r="M517" i="1"/>
  <c r="J517" i="1"/>
  <c r="B517" i="1"/>
  <c r="O518" i="1" l="1"/>
  <c r="N519" i="1"/>
  <c r="P519" i="1" s="1"/>
  <c r="O517" i="1"/>
  <c r="O521" i="1"/>
  <c r="O520" i="1"/>
  <c r="N518" i="1"/>
  <c r="P518" i="1" s="1"/>
  <c r="O519" i="1"/>
  <c r="N521" i="1"/>
  <c r="P521" i="1" s="1"/>
  <c r="N520" i="1"/>
  <c r="P520" i="1" s="1"/>
  <c r="N517" i="1"/>
  <c r="P517" i="1" s="1"/>
  <c r="M551" i="1"/>
  <c r="J551" i="1"/>
  <c r="B551" i="1"/>
  <c r="M550" i="1"/>
  <c r="J550" i="1"/>
  <c r="B550" i="1"/>
  <c r="M549" i="1"/>
  <c r="J549" i="1"/>
  <c r="B549" i="1"/>
  <c r="M548" i="1"/>
  <c r="J548" i="1"/>
  <c r="B548" i="1"/>
  <c r="M547" i="1"/>
  <c r="J547" i="1"/>
  <c r="B547" i="1"/>
  <c r="M546" i="1"/>
  <c r="J546" i="1"/>
  <c r="B546" i="1"/>
  <c r="M543" i="1"/>
  <c r="J543" i="1"/>
  <c r="B543" i="1"/>
  <c r="M542" i="1"/>
  <c r="J542" i="1"/>
  <c r="B542" i="1"/>
  <c r="O551" i="1" l="1"/>
  <c r="N546" i="1"/>
  <c r="P546" i="1" s="1"/>
  <c r="N550" i="1"/>
  <c r="P550" i="1" s="1"/>
  <c r="O549" i="1"/>
  <c r="O542" i="1"/>
  <c r="O547" i="1"/>
  <c r="O543" i="1"/>
  <c r="O548" i="1"/>
  <c r="O550" i="1"/>
  <c r="O546" i="1"/>
  <c r="N549" i="1"/>
  <c r="P549" i="1" s="1"/>
  <c r="N543" i="1"/>
  <c r="P543" i="1" s="1"/>
  <c r="N548" i="1"/>
  <c r="P548" i="1" s="1"/>
  <c r="N542" i="1"/>
  <c r="P542" i="1" s="1"/>
  <c r="N547" i="1"/>
  <c r="P547" i="1" s="1"/>
  <c r="N551" i="1"/>
  <c r="P551" i="1" s="1"/>
  <c r="P573" i="1" l="1"/>
  <c r="N53" i="6" s="1"/>
  <c r="H53" i="6" s="1"/>
  <c r="O573" i="1"/>
  <c r="H576" i="1"/>
  <c r="N55" i="6" l="1"/>
  <c r="M55" i="6" s="1"/>
  <c r="B15" i="1"/>
  <c r="P15" i="1" l="1"/>
  <c r="P21" i="1" s="1"/>
  <c r="O15" i="1"/>
  <c r="O21" i="1" s="1"/>
  <c r="N13" i="6" l="1"/>
  <c r="H13" i="6" s="1"/>
  <c r="B498" i="1"/>
  <c r="M498" i="1"/>
  <c r="J498" i="1"/>
  <c r="J15" i="1"/>
  <c r="N498" i="1" l="1"/>
  <c r="P498" i="1" l="1"/>
  <c r="P522" i="1" s="1"/>
  <c r="P581" i="1" s="1"/>
  <c r="N49" i="6" l="1"/>
  <c r="O498" i="1"/>
  <c r="O522" i="1" s="1"/>
  <c r="P578" i="1" s="1"/>
  <c r="P579" i="1" s="1"/>
  <c r="P580" i="1" s="1"/>
  <c r="M49" i="6" l="1"/>
  <c r="N57" i="6"/>
  <c r="N52" i="6" s="1"/>
  <c r="N12" i="6" l="1"/>
  <c r="N22" i="6"/>
  <c r="N50" i="6"/>
  <c r="N30" i="6" l="1"/>
  <c r="N26" i="6"/>
  <c r="N28" i="6"/>
  <c r="N16" i="6"/>
  <c r="N20" i="6"/>
  <c r="N42" i="6"/>
  <c r="N14" i="6"/>
  <c r="N24" i="6"/>
  <c r="N40" i="6"/>
  <c r="N46" i="6"/>
  <c r="N34" i="6"/>
  <c r="N36" i="6"/>
  <c r="N48" i="6"/>
  <c r="N54" i="6"/>
  <c r="N32" i="6"/>
  <c r="N18" i="6"/>
  <c r="N38" i="6"/>
  <c r="N44" i="6"/>
</calcChain>
</file>

<file path=xl/sharedStrings.xml><?xml version="1.0" encoding="utf-8"?>
<sst xmlns="http://schemas.openxmlformats.org/spreadsheetml/2006/main" count="2171" uniqueCount="835">
  <si>
    <t>UNID.</t>
  </si>
  <si>
    <t>TOTAL</t>
  </si>
  <si>
    <t>QUANT.</t>
  </si>
  <si>
    <t>DESCRIÇÃO</t>
  </si>
  <si>
    <t>ITEM</t>
  </si>
  <si>
    <t>Responsável:</t>
  </si>
  <si>
    <t>Cliente:</t>
  </si>
  <si>
    <t>Projeto:</t>
  </si>
  <si>
    <t>Revisão:</t>
  </si>
  <si>
    <t>ADMINISTRAÇÃO LOCAL E INSTALAÇÃO DA OBRA</t>
  </si>
  <si>
    <t>1.1</t>
  </si>
  <si>
    <t>Data:</t>
  </si>
  <si>
    <t>REFERÊNCIA</t>
  </si>
  <si>
    <t>SERVIÇOS PRELIMINARES</t>
  </si>
  <si>
    <t>RESPONSÁVEL TÉCNICO:</t>
  </si>
  <si>
    <t>H</t>
  </si>
  <si>
    <t>M3</t>
  </si>
  <si>
    <t>TOTAL - INCLUINDO ADMINISTRAÇÃO</t>
  </si>
  <si>
    <t>1,5 x 1  (L x H)</t>
  </si>
  <si>
    <t>5 x 8 (L x E)</t>
  </si>
  <si>
    <t>MEMÓRIA DE CÁLCULO DE QUANTIDADE</t>
  </si>
  <si>
    <t>Área Retirada do AutoCad</t>
  </si>
  <si>
    <t>1040+319,832 (Ex Acesso+ Ex Avenida)</t>
  </si>
  <si>
    <t>UNIDADE</t>
  </si>
  <si>
    <t>CUSTO TOTAL</t>
  </si>
  <si>
    <t>JANELA DE ALUMÍNIO MAXIM-AR, FIXAÇÃO COM PARAFUSO SOBRE CONTRAMARCO (EXCLUSIVE CONTRAMARCO),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</si>
  <si>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</si>
  <si>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</si>
  <si>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</si>
  <si>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74106/1</t>
  </si>
  <si>
    <t>79500/2</t>
  </si>
  <si>
    <t>73859/2</t>
  </si>
  <si>
    <t>UN</t>
  </si>
  <si>
    <t>SETOP</t>
  </si>
  <si>
    <t>BDI</t>
  </si>
  <si>
    <t>TOTAL C/ BDI</t>
  </si>
  <si>
    <t>TOTAL COM BDI</t>
  </si>
  <si>
    <t>SERVIÇOS</t>
  </si>
  <si>
    <r>
      <t xml:space="preserve">3ª ETAPA   PERÍODO:        </t>
    </r>
    <r>
      <rPr>
        <b/>
        <sz val="12"/>
        <color theme="9" tint="-0.249977111117893"/>
        <rFont val="Verdana"/>
        <family val="2"/>
      </rPr>
      <t>30 DIAS</t>
    </r>
    <r>
      <rPr>
        <b/>
        <sz val="12"/>
        <color theme="1"/>
        <rFont val="Verdana"/>
        <family val="2"/>
      </rPr>
      <t xml:space="preserve"> </t>
    </r>
  </si>
  <si>
    <r>
      <t xml:space="preserve">5ª ETAPA   PERÍODO:          </t>
    </r>
    <r>
      <rPr>
        <b/>
        <sz val="12"/>
        <color theme="9" tint="-0.249977111117893"/>
        <rFont val="Verdana"/>
        <family val="2"/>
      </rPr>
      <t>30 DIAS</t>
    </r>
    <r>
      <rPr>
        <b/>
        <sz val="12"/>
        <color theme="1"/>
        <rFont val="Verdana"/>
        <family val="2"/>
      </rPr>
      <t xml:space="preserve"> </t>
    </r>
  </si>
  <si>
    <r>
      <t xml:space="preserve">6ª ETAPA   PERÍODO:      </t>
    </r>
    <r>
      <rPr>
        <b/>
        <sz val="12"/>
        <color theme="9" tint="-0.249977111117893"/>
        <rFont val="Verdana"/>
        <family val="2"/>
      </rPr>
      <t xml:space="preserve"> 30 DIAS</t>
    </r>
    <r>
      <rPr>
        <b/>
        <sz val="12"/>
        <color theme="1"/>
        <rFont val="Verdana"/>
        <family val="2"/>
      </rPr>
      <t xml:space="preserve"> </t>
    </r>
  </si>
  <si>
    <t>%</t>
  </si>
  <si>
    <t>R$</t>
  </si>
  <si>
    <t>PROJETO EXECUTIVO</t>
  </si>
  <si>
    <t>M2</t>
  </si>
  <si>
    <t>M</t>
  </si>
  <si>
    <t>ED-48161</t>
  </si>
  <si>
    <t>ED-48162</t>
  </si>
  <si>
    <t>ED-48163</t>
  </si>
  <si>
    <t>ED-48298</t>
  </si>
  <si>
    <t>ED-48344</t>
  </si>
  <si>
    <t>ED-48381</t>
  </si>
  <si>
    <t>ED-48429</t>
  </si>
  <si>
    <t>ED-48428</t>
  </si>
  <si>
    <t>ED-48479</t>
  </si>
  <si>
    <t>ED-48483</t>
  </si>
  <si>
    <t>ED-48434</t>
  </si>
  <si>
    <t>ED-48497</t>
  </si>
  <si>
    <t>ED-48509</t>
  </si>
  <si>
    <t>ED-49007</t>
  </si>
  <si>
    <t>ED-49013</t>
  </si>
  <si>
    <t>ED-48966</t>
  </si>
  <si>
    <t>ED-48946</t>
  </si>
  <si>
    <t>ED-48971</t>
  </si>
  <si>
    <t>ED-48951</t>
  </si>
  <si>
    <t>ED-48981</t>
  </si>
  <si>
    <t>ED-48956</t>
  </si>
  <si>
    <t>ED-48961</t>
  </si>
  <si>
    <t>ED-49133</t>
  </si>
  <si>
    <t>ED-49168</t>
  </si>
  <si>
    <t>ED-49170</t>
  </si>
  <si>
    <t>ED-49220</t>
  </si>
  <si>
    <t>ED-49203</t>
  </si>
  <si>
    <t>ED-49117</t>
  </si>
  <si>
    <t>ED-49115</t>
  </si>
  <si>
    <t>ED-49114</t>
  </si>
  <si>
    <t>ED-49116</t>
  </si>
  <si>
    <t>ED-49360</t>
  </si>
  <si>
    <t>ED-49240</t>
  </si>
  <si>
    <t>ED-49268</t>
  </si>
  <si>
    <t>ED-49270</t>
  </si>
  <si>
    <t>ED-49228</t>
  </si>
  <si>
    <t>ED-49230</t>
  </si>
  <si>
    <t>ED-49232</t>
  </si>
  <si>
    <t>ED-49294</t>
  </si>
  <si>
    <t>ED-49282</t>
  </si>
  <si>
    <t>ED-49284</t>
  </si>
  <si>
    <t>ED-49288</t>
  </si>
  <si>
    <t>ED-49290</t>
  </si>
  <si>
    <t>ED-49292</t>
  </si>
  <si>
    <t>ED-49040</t>
  </si>
  <si>
    <t>ED-49306</t>
  </si>
  <si>
    <t>ED-49343</t>
  </si>
  <si>
    <t>ED-49504</t>
  </si>
  <si>
    <t>ED-49461</t>
  </si>
  <si>
    <t>ED-49317</t>
  </si>
  <si>
    <t>ED-49308</t>
  </si>
  <si>
    <t>ED-49309</t>
  </si>
  <si>
    <t>ED-49413</t>
  </si>
  <si>
    <t>ED-7251</t>
  </si>
  <si>
    <t>ED-7252</t>
  </si>
  <si>
    <t>ED-49652</t>
  </si>
  <si>
    <t>ED-49650</t>
  </si>
  <si>
    <t>ED-49643</t>
  </si>
  <si>
    <t>ED-49619</t>
  </si>
  <si>
    <t>ED-49638</t>
  </si>
  <si>
    <t>ED-49664</t>
  </si>
  <si>
    <t>ED-49746</t>
  </si>
  <si>
    <t>ED-49752</t>
  </si>
  <si>
    <t>ED-49753</t>
  </si>
  <si>
    <t>ED-49798</t>
  </si>
  <si>
    <t>ED-49813</t>
  </si>
  <si>
    <t>ED-49812</t>
  </si>
  <si>
    <t>ED-49889</t>
  </si>
  <si>
    <t>ED-49882</t>
  </si>
  <si>
    <t>ED-49883</t>
  </si>
  <si>
    <t>ED-49915</t>
  </si>
  <si>
    <t>ED-50007</t>
  </si>
  <si>
    <t>ED-49865</t>
  </si>
  <si>
    <t>ED-50151</t>
  </si>
  <si>
    <t>ED-50137</t>
  </si>
  <si>
    <t>ED-50174</t>
  </si>
  <si>
    <t>ED-50180</t>
  </si>
  <si>
    <t>ED-50193</t>
  </si>
  <si>
    <t>ED-50199</t>
  </si>
  <si>
    <t>ED-50200</t>
  </si>
  <si>
    <t>ED-50201</t>
  </si>
  <si>
    <t>ED-50205</t>
  </si>
  <si>
    <t>ED-50187</t>
  </si>
  <si>
    <t>ED-50235</t>
  </si>
  <si>
    <t>ED-50251</t>
  </si>
  <si>
    <t>ED-50254</t>
  </si>
  <si>
    <t>ED-50266</t>
  </si>
  <si>
    <t>ED-50401</t>
  </si>
  <si>
    <t>ED-50474</t>
  </si>
  <si>
    <t>ED-50478</t>
  </si>
  <si>
    <t>ED-50667</t>
  </si>
  <si>
    <t>ED-50727</t>
  </si>
  <si>
    <t>ED-50760</t>
  </si>
  <si>
    <t>ED-50782</t>
  </si>
  <si>
    <t>ED-50983</t>
  </si>
  <si>
    <t>ED-50985</t>
  </si>
  <si>
    <t>ED-51054</t>
  </si>
  <si>
    <t>ED-51069</t>
  </si>
  <si>
    <t>ED-51071</t>
  </si>
  <si>
    <t>ED-51079</t>
  </si>
  <si>
    <t>ED-51094</t>
  </si>
  <si>
    <t>ED-51107</t>
  </si>
  <si>
    <t>RO-43886</t>
  </si>
  <si>
    <t>SINAPI</t>
  </si>
  <si>
    <t>CREA -  MG 187.842/D</t>
  </si>
  <si>
    <t>ENGª. CIVIL -   FLÁVIA C. BARBOSA</t>
  </si>
  <si>
    <t>PREÇO UNIT.</t>
  </si>
  <si>
    <t>PREÇO UNIT. COM BDI</t>
  </si>
  <si>
    <t xml:space="preserve">UN    </t>
  </si>
  <si>
    <t>SISTEMA DE PROTEÇÃO CONTRA DESCARGAS ATMOSFÉRICAS</t>
  </si>
  <si>
    <t>PROJETO DE PREVENÇÃO E COMBATE A INCÊNDIO E PÂNICO</t>
  </si>
  <si>
    <t>REDE ELÉTRICA</t>
  </si>
  <si>
    <t>DRENAGEM DE ÁGUAS PLUVIAIS</t>
  </si>
  <si>
    <t>COTAÇÃO</t>
  </si>
  <si>
    <t xml:space="preserve">UN </t>
  </si>
  <si>
    <t>MERCADO</t>
  </si>
  <si>
    <t>INSTALAÇÕES ELÉTRICAS</t>
  </si>
  <si>
    <t>2.1</t>
  </si>
  <si>
    <t>FUNDAÇÕES</t>
  </si>
  <si>
    <t>3.1</t>
  </si>
  <si>
    <t>3.2</t>
  </si>
  <si>
    <t>SUPERESTRUTURA</t>
  </si>
  <si>
    <t>CONCRETO ARMADO - PILARES</t>
  </si>
  <si>
    <t>CONCRETO ARMADO - VIGAS</t>
  </si>
  <si>
    <t>CONCRETO ARMADO - LAJES</t>
  </si>
  <si>
    <t>4.1</t>
  </si>
  <si>
    <t>4.1.1</t>
  </si>
  <si>
    <t>4.2.2</t>
  </si>
  <si>
    <t>4.1.2</t>
  </si>
  <si>
    <t>4.1.3</t>
  </si>
  <si>
    <t>4.2</t>
  </si>
  <si>
    <t>4.2.1</t>
  </si>
  <si>
    <t>4.2.3</t>
  </si>
  <si>
    <t>4.2.4</t>
  </si>
  <si>
    <t>4.3</t>
  </si>
  <si>
    <t>4.3.2</t>
  </si>
  <si>
    <t>ALVENARIA DE VEDAÇÃO</t>
  </si>
  <si>
    <t>ALVENARIA PARA PLATIBANDA</t>
  </si>
  <si>
    <t>DIVISÓRIAS</t>
  </si>
  <si>
    <t>ESQUADRIAS</t>
  </si>
  <si>
    <t xml:space="preserve">PORTAS DE MADEIRA </t>
  </si>
  <si>
    <t>6.1</t>
  </si>
  <si>
    <t>6.1.1</t>
  </si>
  <si>
    <t>6.1.2</t>
  </si>
  <si>
    <t>FERRAGENS E ACESSÓRIOS</t>
  </si>
  <si>
    <t>6.2</t>
  </si>
  <si>
    <t>6.2.1</t>
  </si>
  <si>
    <t>6.3</t>
  </si>
  <si>
    <t>JANELAS DE ALUMÍNIO</t>
  </si>
  <si>
    <t>6.3.1</t>
  </si>
  <si>
    <t xml:space="preserve">SISTEMAS DE COBERTURA </t>
  </si>
  <si>
    <t>7.1</t>
  </si>
  <si>
    <t>7.2</t>
  </si>
  <si>
    <t>IMPERMEABILIZAÇÃO</t>
  </si>
  <si>
    <t>8.1</t>
  </si>
  <si>
    <t>REVESTIMENTO INTERNO E EXTERNO</t>
  </si>
  <si>
    <t>9.1</t>
  </si>
  <si>
    <t>SISTEMAS DE PISOS</t>
  </si>
  <si>
    <t xml:space="preserve">PAVIMENTAÇÃO INTERNA </t>
  </si>
  <si>
    <t>10.1</t>
  </si>
  <si>
    <t>PINTURAS E ACABAMENTOS</t>
  </si>
  <si>
    <t>11.1</t>
  </si>
  <si>
    <t>INSTALAÇÃO HIDRÁULICA</t>
  </si>
  <si>
    <t>12.1</t>
  </si>
  <si>
    <t>TUBULAÇÕES E CONEXÕES DE PVC RÍGIDO</t>
  </si>
  <si>
    <t>CPU</t>
  </si>
  <si>
    <t>SISTEMA VERTICAL</t>
  </si>
  <si>
    <t>CABO DE ACO GALVANIZADO, DIAMETRO 6,4 MM (1/4"), COM ALMA DE FIBRA 6 X 25 F  (COLETADO CAIXA)</t>
  </si>
  <si>
    <t>DISPOSITIVO DPS CLASSE II, 1 POLO, TENSAO MAXIMA DE 175 V, CORRENTE MAXIMA DE *8* KA (TIPO AC)</t>
  </si>
  <si>
    <t>ARRUELA EM ALUMINIO, COM ROSCA, DE 1/4", PARA ELETRODUTO</t>
  </si>
  <si>
    <t>LOUÇAS ACESSÓRIOS E METAIS</t>
  </si>
  <si>
    <t>UM</t>
  </si>
  <si>
    <t>BACIA SANITÁRIA E CAIXA ACOPLADA COM ABERTURA FRONTAL</t>
  </si>
  <si>
    <t>JOELHO 90 GRAUS, PVC, SOLDÁVEL, DN 25MM, X 1/2 INSTALADO EM RAMAL DE DISTRIBUIÇÃO DE ÁGUA - FORNECIMENTO E INSTALAÇÃO.</t>
  </si>
  <si>
    <t>JOELHO DE REDUCAO, PVC SOLDAVEL, 90 GRAUS,  32 MM X 25 MM, INSTALADO EM RAMAL DE DISTRIBUIÇÃO DE ÁGUA - FORNECIMENTO E INSTALAÇÃO.</t>
  </si>
  <si>
    <t>REGISTROS E OUTROS</t>
  </si>
  <si>
    <t>INSTALAÇÃO SANITÁRIA</t>
  </si>
  <si>
    <t xml:space="preserve">JUNÇÃO SIMPLES, PVC, SERIE NORMAL, ESGOTO PREDIAL, DN 75 X 50 MM, JUNTA ELÁSTICA, FORNECIDO E INSTALADO EM PRUMADA DE ESGOTO SANITÁRIO OU VENTILAÇÃO. </t>
  </si>
  <si>
    <t xml:space="preserve">TE, PVC, SERIE NORMAL, ESGOTO PREDIAL, DN 100 X 50 MM, JUNTA ELÁSTICA, FORNECIDO E INSTALADO EM RAMAL DE DESCARGA OU RAMAL DE ESGOTO SANITÁRIO.  </t>
  </si>
  <si>
    <t>5.1</t>
  </si>
  <si>
    <t>5.1.1</t>
  </si>
  <si>
    <t>5.1.2</t>
  </si>
  <si>
    <t>5.2</t>
  </si>
  <si>
    <t>5.2.1</t>
  </si>
  <si>
    <t>5.3</t>
  </si>
  <si>
    <t>5.3.1</t>
  </si>
  <si>
    <t>5.3.2</t>
  </si>
  <si>
    <t>5.3.3</t>
  </si>
  <si>
    <t>13.1</t>
  </si>
  <si>
    <t>13.2</t>
  </si>
  <si>
    <t>14.1</t>
  </si>
  <si>
    <t>14.2</t>
  </si>
  <si>
    <t>15.1</t>
  </si>
  <si>
    <t>17.1</t>
  </si>
  <si>
    <t>17.2</t>
  </si>
  <si>
    <t>18.1</t>
  </si>
  <si>
    <t>18.2</t>
  </si>
  <si>
    <t>18.3</t>
  </si>
  <si>
    <t>18.4</t>
  </si>
  <si>
    <t>18.5</t>
  </si>
  <si>
    <t>18.6</t>
  </si>
  <si>
    <t>18.7</t>
  </si>
  <si>
    <t>18.9</t>
  </si>
  <si>
    <t>18.10</t>
  </si>
  <si>
    <t>18.11</t>
  </si>
  <si>
    <t>18.12</t>
  </si>
  <si>
    <t>ESTACAS ESCAVADAS</t>
  </si>
  <si>
    <t>BLOCOS DE COROAMENTO</t>
  </si>
  <si>
    <t>3.3</t>
  </si>
  <si>
    <t>VIGAS BALDRAMES</t>
  </si>
  <si>
    <t>IMPLANTAÇÃO</t>
  </si>
  <si>
    <t>TOTAL - IMPLANTAÇÃO</t>
  </si>
  <si>
    <t>LUMINARIA LED REFLETOR RETANGULAR BIVOLT, LUZ BRANCA, 32 W</t>
  </si>
  <si>
    <t>MOVIMENTO DE TERRA E PREPARO DO TERRENO PARA FUNDAÇÕES</t>
  </si>
  <si>
    <t>4.3.1</t>
  </si>
  <si>
    <t>4.3.3</t>
  </si>
  <si>
    <t>6.3.2</t>
  </si>
  <si>
    <t>19.1</t>
  </si>
  <si>
    <t>19.2</t>
  </si>
  <si>
    <t>19.3</t>
  </si>
  <si>
    <t>MURO DE FECHAMENTO</t>
  </si>
  <si>
    <t>ADMINISTRAÇÃO E INSTALAÇÃO DA OBRA</t>
  </si>
  <si>
    <r>
      <t xml:space="preserve">2ª ETAPA   PERÍODO:         </t>
    </r>
    <r>
      <rPr>
        <b/>
        <sz val="12"/>
        <color theme="9" tint="-0.249977111117893"/>
        <rFont val="Verdana"/>
        <family val="2"/>
      </rPr>
      <t>30 DIAS</t>
    </r>
    <r>
      <rPr>
        <b/>
        <sz val="12"/>
        <color theme="1"/>
        <rFont val="Verdana"/>
        <family val="2"/>
      </rPr>
      <t xml:space="preserve"> </t>
    </r>
  </si>
  <si>
    <r>
      <t xml:space="preserve">1ª ETAPA   PERÍODO:        </t>
    </r>
    <r>
      <rPr>
        <b/>
        <sz val="12"/>
        <color theme="9" tint="-0.249977111117893"/>
        <rFont val="Verdana"/>
        <family val="2"/>
      </rPr>
      <t>30 DIAS</t>
    </r>
    <r>
      <rPr>
        <b/>
        <sz val="12"/>
        <color theme="1"/>
        <rFont val="Verdana"/>
        <family val="2"/>
      </rPr>
      <t xml:space="preserve"> </t>
    </r>
  </si>
  <si>
    <t>CAIXA DE PASSAGEM EM ALVENARIA E TAMPA DE CONCRETO, FUNDO DE BRITA, TIPO 28 X 28 X 40 CM, INCLUSIVE ESCAVAÇÃO, REATERRO E BOTA-FORA</t>
  </si>
  <si>
    <t>CAIXA DE PASSAGEM EM ALVENARIA E TAMPA DE CONCRETO, FUNDO DE BRITA, TIPO 52 X 44 X 70 CM, INCLUSIVE ESCAVAÇÃO, REATERRO E BOTA-FORA</t>
  </si>
  <si>
    <t>QUADRO DE DISTRIBUIÇÃO PARA 70 MÓDULOS COM BARRAMENTO 225 A</t>
  </si>
  <si>
    <t>BDI: 26,52%</t>
  </si>
  <si>
    <t>FUNDAÇÃO</t>
  </si>
  <si>
    <t>EXECUÇÃO DOS BLOCOS</t>
  </si>
  <si>
    <t>EXECUÇÃO DAS VIGAS BALDRAMES</t>
  </si>
  <si>
    <t>SERVIÇOS FINAIS</t>
  </si>
  <si>
    <t>CT01 - MUR</t>
  </si>
  <si>
    <t>TRELIÇA AÇO CA-60 6,3x4,2x4,2</t>
  </si>
  <si>
    <t>C1 HIDRO</t>
  </si>
  <si>
    <t>C2 HIDRO</t>
  </si>
  <si>
    <t>C3 HIDRO</t>
  </si>
  <si>
    <t>C4 HIDRO</t>
  </si>
  <si>
    <t>C5 HIDRO</t>
  </si>
  <si>
    <t>C6 HIDRO</t>
  </si>
  <si>
    <t>C7 HIDRO</t>
  </si>
  <si>
    <t>C8 HIDRO</t>
  </si>
  <si>
    <t>C9 HIDRO</t>
  </si>
  <si>
    <t>CT03 HIDRO</t>
  </si>
  <si>
    <t>CT04 HIDRO</t>
  </si>
  <si>
    <t>C1 ARQ</t>
  </si>
  <si>
    <t>C2 ARQ</t>
  </si>
  <si>
    <t>C3 ARQ</t>
  </si>
  <si>
    <t>C4 ARQ</t>
  </si>
  <si>
    <t>C5 ARQ</t>
  </si>
  <si>
    <t>C6 ARQ</t>
  </si>
  <si>
    <t>C7 ARQ</t>
  </si>
  <si>
    <t>CT02 ARQ</t>
  </si>
  <si>
    <t>BDI 26,52%</t>
  </si>
  <si>
    <t>16.1</t>
  </si>
  <si>
    <t>16.2</t>
  </si>
  <si>
    <t>EXECUÇÃO DAS BROCAS</t>
  </si>
  <si>
    <t>QUANTITATIVOS E ORÇAMENTO -  IMPLANTAÇÃO E REFORMA PEM MONSENHOR MENDONÇA</t>
  </si>
  <si>
    <t>PROJETO EXECUTIVO DE IMPLANTAÇÃO E REFORMA PEM MONSENHOR MENDONÇA</t>
  </si>
  <si>
    <t>CRONOGRAMA FÍSICO FINANCEIRO - IMPLANTAÇÃO E REFORMA PEM MONSENHOR MENDONÇA</t>
  </si>
  <si>
    <t>PROJETO DE  IMPLANTAÇÃO E REFORMA PEM MONSENHOR MENDONÇA</t>
  </si>
  <si>
    <t>15.2</t>
  </si>
  <si>
    <t>PARAFUSO DE FENDA EM AÇO INOX COM PORCA E ARRUELA DE 5/16" *</t>
  </si>
  <si>
    <t>ESPACADOR / SEPARADOR DE BARRA , METALICO, TIPO CARAMBOLA, PARA TIRANTES, 38 MM *</t>
  </si>
  <si>
    <t>PARAFUSO DE LATAO COM ROSCA SOBERBA, CABECA CHATA E FENDA SIMPLES, DIAMETRO 5/16", COMPRIMENTO 2"</t>
  </si>
  <si>
    <t>PARAFUSO, EM ACO ZINCADO, CABECA LENTILHA E PONTA BROCA (LB), LARGURA 1/4", COMPRIMENTO 5/8"</t>
  </si>
  <si>
    <t>PARAFUSO DE ACO ZINCADO COM ROSCA SOBERBA, CABECA CHATA E FENDA SIMPLES, DIAMETRO 2,9 MM, COMPRIMENTO * 25 * MM *</t>
  </si>
  <si>
    <t>PARAFUSO DE ACO ZINCADO COM ROSCA SOBERBA, CABECA CHATA E FENDA SIMPLES, DIAMETRO 4,8 MM, COMPRIMENTO * 45 * MM *</t>
  </si>
  <si>
    <t>DISJUNTOR TRIPOLAR TERMOMAGNÉTICO 5KA, DE 80A *</t>
  </si>
  <si>
    <t>DISJUNTOR TRIPOLAR TERMOMAGNÉTICO 40KA, DE 80A *</t>
  </si>
  <si>
    <t>DISJUNTOR BIPOLAR TERMOMAGNÉTICO 25KA, DE 25A *</t>
  </si>
  <si>
    <t>DISJUNTOR TERMOMAGNÉTICO 160A PARA MEDIDOR *</t>
  </si>
  <si>
    <t>DISJUNTOR MONOPOLAR TERMOMAGNÉTICO 5KA, DE 13A *</t>
  </si>
  <si>
    <t>CONJUNTO TAMPA E 2 INTERRUPTOR SIMPLES PARA CONDULETE 3/4" *</t>
  </si>
  <si>
    <t>CONJUNTO TAMPA E 2 INTERRUPTOR PARALELO PARA CONDULETE 3/4" *</t>
  </si>
  <si>
    <t>Unidade</t>
  </si>
  <si>
    <t>CT01 - INC</t>
  </si>
  <si>
    <t>CT02 - INC</t>
  </si>
  <si>
    <t>CT03 - INC</t>
  </si>
  <si>
    <t>UN.</t>
  </si>
  <si>
    <t>18.8</t>
  </si>
  <si>
    <t>CT01 HIDRO</t>
  </si>
  <si>
    <t>CT02 HIDRO</t>
  </si>
  <si>
    <t>Descrição</t>
  </si>
  <si>
    <t>Item</t>
  </si>
  <si>
    <t>Valor Unitário</t>
  </si>
  <si>
    <t>Coeficiente</t>
  </si>
  <si>
    <t>Valor Parcial</t>
  </si>
  <si>
    <t>Valor Total</t>
  </si>
  <si>
    <t>TABELAS</t>
  </si>
  <si>
    <t>SINAPI OU SETOP</t>
  </si>
  <si>
    <t>BUCHA DE REDUÇÃO, PVC, SOLDÁVEL, DN 40MM X 25MM, INSTALADO EM RAMAL OU SUB-RAMAL DE ÁGUA - FORNECIMENTO E INSTALAÇÃO.</t>
  </si>
  <si>
    <t xml:space="preserve">TE, PVC, SERIE NORMAL, ESGOTO PREDIAL, DN 75 X 50 MM, JUNTA ELÁSTICA, FORNECIDO E INSTALADO EM RAMAL DE DESCARGA OU RAMAL DE ESGOTO SANITÁRIO.  </t>
  </si>
  <si>
    <t>MICTORIO SIFONADO DE LOUCA BRANCA COM PERTENCES, COM VALVULA DE DESCARGA E CONJUNTO PARA FIXACAO  - FORNECIMENTO E INSTALACAO</t>
  </si>
  <si>
    <t>BACIA SANITÁRIA PARA CAIXA ACOPLADA COM ABERTURA FRONTAL</t>
  </si>
  <si>
    <t>CAIXA ACOPLADA PARA BACIA SANITÁRIA</t>
  </si>
  <si>
    <t>ARMÁRIOS PLANEJADOS - COZINHA</t>
  </si>
  <si>
    <t>TANQUE DE POLIETILENO 5000 LITROS</t>
  </si>
  <si>
    <t>MÁQUINA DE LAVAR ROUPA</t>
  </si>
  <si>
    <t>KIT DE PORTA DE MADEIRA PARA PINTURA, SEMI-OCA (LEVE OU MÉDIA), PADRÃO MÉDIO, 110X210CM, ESPESSURA DE 3,5CM, ITENS INCLUSOS: DOBRADIÇAS, MONTAGEM E INSTALAÇÃO DO BATENTE, SEM FECHADURA - FORNECIMENTO E INSTALAÇÃO. AF_08/2015</t>
  </si>
  <si>
    <t>6.3.3</t>
  </si>
  <si>
    <t xml:space="preserve">JANELA DE ALUMÍNIO DE CORRER, 3 FOLHAS, 120 X 200 CM (A X L), FIXAÇÃO COM PARAFUSO SOBRE CONTRAMARCO (EXCLUSIVE CONTRAMARCO), COM VIDROS PADRONIZADA. </t>
  </si>
  <si>
    <t>JANELA MAXIM AR EM ALUMINIO, 60X80 CM (A X L), BATENTE/REQUADRO DE 4 A 14 CM, COM VIDRO, SEM GUARNICAO/ALIZAR</t>
  </si>
  <si>
    <t>JANELA MAXIM AR EM ALUMINIO, 60X180CM (A X L), BATENTE/REQUADRO DE 4 A 14 CM, COM VIDRO, SEM GUARNICAO/ALIZAR</t>
  </si>
  <si>
    <t>JANELA MAXIM AR EM ALUMINIO, 60X240CM (A X L), BATENTE/REQUADRO DE 4 A 14 CM, COM VIDRO, SEM GUARNICAO/ALIZAR</t>
  </si>
  <si>
    <t>JANELA DE CORRER EM ALUMINIO, 120 X 250 CM (A X L), 4 FLS , SEM BANDEIRA, ACABAMENTO ACET OU BRILHANTE, BATENTE/REQUADRO DE 6 A 14 CM, COM VIDRO, SEM GUARNICAO/ALIZAR</t>
  </si>
  <si>
    <t>7.3</t>
  </si>
  <si>
    <t>CHAPA EM POLICARBONATO ALVEOLAR, ESPESSURA DE 6MM, NA COR BRANCO LEITOSO</t>
  </si>
  <si>
    <t>REFORMA</t>
  </si>
  <si>
    <t>COZINHA</t>
  </si>
  <si>
    <t>5.1.3</t>
  </si>
  <si>
    <t>5.2.2</t>
  </si>
  <si>
    <t>5.2.3</t>
  </si>
  <si>
    <t>5.2.4</t>
  </si>
  <si>
    <t>5.2.5</t>
  </si>
  <si>
    <t>BANHEIRO DOS PROFESSORES</t>
  </si>
  <si>
    <t>SECRETARIA</t>
  </si>
  <si>
    <t>BLOCO 1</t>
  </si>
  <si>
    <t>BLOCO 2</t>
  </si>
  <si>
    <t>BLOCO 3</t>
  </si>
  <si>
    <t>PÁTIO DE RECREAÇÃO</t>
  </si>
  <si>
    <t>RAMPAS</t>
  </si>
  <si>
    <t>CT01 ARQ</t>
  </si>
  <si>
    <t>PORTA MADEIRA CORRER 0,80X2,10M GUARNICAO 15CM/ALIZAR</t>
  </si>
  <si>
    <t>JANELA DE CORRER EM ALUMINIO, 100X100 CM (A X L), 2 FLS, SEM BANDEIRA, ACABAMENTO ACET OU BRILHANTE,  BATENTE/REQUADRO DE 6 A 14 CM, COM VIDRO, SEM GUARNICAO/ALIZAR</t>
  </si>
  <si>
    <t>JANELA DE CORRER EM ALUMINIO, VENEZIANA, 120 X 250 CM (A X L), 4 FLS , SEM BANDEIRA, ACABAMENTO ACET OU BRILHANTE, BATENTE/REQUADRO DE 6 A 14 CM, COM VIDRO, SEM GUARNICAO/ALIZAR</t>
  </si>
  <si>
    <t>7.1.1</t>
  </si>
  <si>
    <t>7.1.2</t>
  </si>
  <si>
    <t>7.2.1</t>
  </si>
  <si>
    <t>7.3.1</t>
  </si>
  <si>
    <t>7.3.2</t>
  </si>
  <si>
    <t>7.3.3</t>
  </si>
  <si>
    <t>8.2</t>
  </si>
  <si>
    <t>8.3</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</si>
  <si>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</si>
  <si>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</si>
  <si>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</si>
  <si>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</si>
  <si>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</si>
  <si>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</si>
  <si>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</si>
  <si>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</si>
  <si>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</si>
  <si>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</si>
  <si>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</si>
  <si>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</si>
  <si>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</si>
  <si>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</si>
  <si>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</si>
  <si>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</si>
  <si>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</si>
  <si>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</si>
  <si>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</si>
  <si>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</si>
  <si>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</si>
  <si>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</si>
  <si>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</si>
  <si>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</si>
  <si>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</si>
  <si>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</si>
  <si>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</si>
  <si>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18.13</t>
  </si>
  <si>
    <t>18.14</t>
  </si>
  <si>
    <t>19.4</t>
  </si>
  <si>
    <t>19.5</t>
  </si>
  <si>
    <t>19.6</t>
  </si>
  <si>
    <t>19.7</t>
  </si>
  <si>
    <t>19.8</t>
  </si>
  <si>
    <t>19.9</t>
  </si>
  <si>
    <t>19.10</t>
  </si>
  <si>
    <t>19.11</t>
  </si>
  <si>
    <t>20.1</t>
  </si>
  <si>
    <t>20.2</t>
  </si>
  <si>
    <t>20.3</t>
  </si>
  <si>
    <t>21.1</t>
  </si>
  <si>
    <t>REVESTIMENTO</t>
  </si>
  <si>
    <t>CT03</t>
  </si>
  <si>
    <t>1,0840000</t>
  </si>
  <si>
    <t>0,5420000</t>
  </si>
  <si>
    <t>0,0090000</t>
  </si>
  <si>
    <t>JANELA DE CORRER EM ALUMINIO, VENEZIANA, 120 X 200 CM (A X L), 3 FLS , SEM BANDEIRA, ACABAMENTO ACET OU BRILHANTE, BATENTE/REQUADRO DE 6 A 14 CM, COM VIDRO, SEM GUARNICAO/ALIZAR</t>
  </si>
  <si>
    <t>CT04</t>
  </si>
  <si>
    <t>Mercado</t>
  </si>
  <si>
    <t>1,4910000</t>
  </si>
  <si>
    <t>0,7460000</t>
  </si>
  <si>
    <t>CT05</t>
  </si>
  <si>
    <t>24,4000000</t>
  </si>
  <si>
    <t>1,2467000</t>
  </si>
  <si>
    <t>1,7070000</t>
  </si>
  <si>
    <t>0,8530000</t>
  </si>
  <si>
    <t>CT06</t>
  </si>
  <si>
    <t>CT07</t>
  </si>
  <si>
    <t>CT09 ARQ</t>
  </si>
  <si>
    <r>
      <t xml:space="preserve">4ª ETAPA   PERÍODO:              </t>
    </r>
    <r>
      <rPr>
        <b/>
        <sz val="12"/>
        <color theme="9" tint="-0.249977111117893"/>
        <rFont val="Verdana"/>
        <family val="2"/>
      </rPr>
      <t>30 DIAS</t>
    </r>
    <r>
      <rPr>
        <b/>
        <sz val="12"/>
        <color theme="1"/>
        <rFont val="Verdana"/>
        <family val="2"/>
      </rPr>
      <t xml:space="preserve"> </t>
    </r>
  </si>
  <si>
    <t>R01</t>
  </si>
  <si>
    <t>Data Base SINAPI: AGOSTO/2019 - DESONERADA</t>
  </si>
  <si>
    <t>Data Base SETOP: ABRIL/2019 - DESONERADA</t>
  </si>
  <si>
    <t>Data Base SICRO: OUTUBRO/2018 - DESONERADA</t>
  </si>
  <si>
    <t>CT 01</t>
  </si>
  <si>
    <t>PLANILHA DE COMPOSIÇÕES - PROJETO EXECUTIVO DE IMPLANTAÇÃO E REFORMA PEM MONSENHOR MENDONÇA - R01</t>
  </si>
  <si>
    <t>1.2</t>
  </si>
  <si>
    <t>1.3</t>
  </si>
  <si>
    <t>1.4</t>
  </si>
  <si>
    <t>1.5</t>
  </si>
  <si>
    <t>1.6</t>
  </si>
  <si>
    <t>3.4</t>
  </si>
  <si>
    <t>3.5</t>
  </si>
  <si>
    <t>4.1.4</t>
  </si>
  <si>
    <t>4.3.4</t>
  </si>
  <si>
    <t>6.1.3</t>
  </si>
  <si>
    <t>6.1.4</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</si>
  <si>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</si>
  <si>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</si>
  <si>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</si>
  <si>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</si>
  <si>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</si>
  <si>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</si>
  <si>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</si>
  <si>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</si>
  <si>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</si>
  <si>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</si>
  <si>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</si>
  <si>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</si>
  <si>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</si>
  <si>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</si>
  <si>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</si>
  <si>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</si>
  <si>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</si>
  <si>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</si>
  <si>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</si>
  <si>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</si>
  <si>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</si>
  <si>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</si>
  <si>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</si>
  <si>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</si>
  <si>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</si>
  <si>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</si>
  <si>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</si>
  <si>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</si>
  <si>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</si>
  <si>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6.2.2</t>
  </si>
  <si>
    <t>6.2.3</t>
  </si>
  <si>
    <t>6.2.4</t>
  </si>
  <si>
    <t>6.2.5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</si>
  <si>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</si>
  <si>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</si>
  <si>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</si>
  <si>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</si>
  <si>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</si>
  <si>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</si>
  <si>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</si>
  <si>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</si>
  <si>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</si>
  <si>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</si>
  <si>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</si>
  <si>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</si>
  <si>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</si>
  <si>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</si>
  <si>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</si>
  <si>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</si>
  <si>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</si>
  <si>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</si>
  <si>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</si>
  <si>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</si>
  <si>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</si>
  <si>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</si>
  <si>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</si>
  <si>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6.3.4</t>
  </si>
  <si>
    <t>6.3.5</t>
  </si>
  <si>
    <t>6.3.6</t>
  </si>
  <si>
    <t>6.3.7</t>
  </si>
  <si>
    <t>6.3.8</t>
  </si>
  <si>
    <t>6.3.9</t>
  </si>
  <si>
    <t>6.3.10</t>
  </si>
  <si>
    <t>6.3.11</t>
  </si>
  <si>
    <t>6.3.12</t>
  </si>
  <si>
    <t>6.3.13</t>
  </si>
  <si>
    <t>6.3.14</t>
  </si>
  <si>
    <t>6.3.15</t>
  </si>
  <si>
    <t>6.3.16</t>
  </si>
  <si>
    <t>6.4</t>
  </si>
  <si>
    <t>6.4.1</t>
  </si>
  <si>
    <t>6.4.2</t>
  </si>
  <si>
    <t>6.4.3</t>
  </si>
  <si>
    <t>6.4.4</t>
  </si>
  <si>
    <t>6.4.5</t>
  </si>
  <si>
    <t>6.4.6</t>
  </si>
  <si>
    <t>6.4.7</t>
  </si>
  <si>
    <t>6.4.8</t>
  </si>
  <si>
    <t>6.4.9</t>
  </si>
  <si>
    <t>6.4.10</t>
  </si>
  <si>
    <t>6.4.11</t>
  </si>
  <si>
    <t>6.4.12</t>
  </si>
  <si>
    <t>6.4.13</t>
  </si>
  <si>
    <t>6.4.14</t>
  </si>
  <si>
    <t>6.4.15</t>
  </si>
  <si>
    <t>6.4.16</t>
  </si>
  <si>
    <t>6.4.17</t>
  </si>
  <si>
    <t>6.5</t>
  </si>
  <si>
    <t>6.5.1</t>
  </si>
  <si>
    <t>6.5.2</t>
  </si>
  <si>
    <t>6.5.3</t>
  </si>
  <si>
    <t>6.5.4</t>
  </si>
  <si>
    <t>6.5.5</t>
  </si>
  <si>
    <t>6.5.6</t>
  </si>
  <si>
    <t>6.5.7</t>
  </si>
  <si>
    <t>6.6</t>
  </si>
  <si>
    <t>6.6.1</t>
  </si>
  <si>
    <t>6.6.2</t>
  </si>
  <si>
    <t>6.6.3</t>
  </si>
  <si>
    <t>6.6.4</t>
  </si>
  <si>
    <t>6.6.5</t>
  </si>
  <si>
    <t>6.6.6</t>
  </si>
  <si>
    <t>6.6.7</t>
  </si>
  <si>
    <t>6.6.8</t>
  </si>
  <si>
    <t>6.7</t>
  </si>
  <si>
    <t>6.7.1</t>
  </si>
  <si>
    <t>6.7.2</t>
  </si>
  <si>
    <t>6.7.3</t>
  </si>
  <si>
    <t>6.7.4</t>
  </si>
  <si>
    <t>6.7.5</t>
  </si>
  <si>
    <t>6.7.6</t>
  </si>
  <si>
    <t>6.7.7</t>
  </si>
  <si>
    <t>6.7.8</t>
  </si>
  <si>
    <t>6.7.9</t>
  </si>
  <si>
    <t>6.7.10</t>
  </si>
  <si>
    <t>6.7.11</t>
  </si>
  <si>
    <t>6.7.12</t>
  </si>
  <si>
    <t>6.7.13</t>
  </si>
  <si>
    <t>6.7.14</t>
  </si>
  <si>
    <t>6.7.15</t>
  </si>
  <si>
    <t>6.7.16</t>
  </si>
  <si>
    <t>6.7.17</t>
  </si>
  <si>
    <t>6.7.18</t>
  </si>
  <si>
    <t>6.7.19</t>
  </si>
  <si>
    <t>6.7.20</t>
  </si>
  <si>
    <t>6.7.21</t>
  </si>
  <si>
    <t>6.7.22</t>
  </si>
  <si>
    <t>6.8</t>
  </si>
  <si>
    <t>6.8.1</t>
  </si>
  <si>
    <t>6.8.2</t>
  </si>
  <si>
    <t>6.8.3</t>
  </si>
  <si>
    <t>8.1.1</t>
  </si>
  <si>
    <t>8.1.2</t>
  </si>
  <si>
    <t>8.1.3</t>
  </si>
  <si>
    <t>8.2.1</t>
  </si>
  <si>
    <t>8.2.2</t>
  </si>
  <si>
    <t>8.2.3</t>
  </si>
  <si>
    <t>8.3.1</t>
  </si>
  <si>
    <t>8.3.2</t>
  </si>
  <si>
    <t>8.3.3</t>
  </si>
  <si>
    <t>8.3.4</t>
  </si>
  <si>
    <t>8.3.5</t>
  </si>
  <si>
    <t>8.3.6</t>
  </si>
  <si>
    <t>8.3.7</t>
  </si>
  <si>
    <t>8.3.8</t>
  </si>
  <si>
    <t>8.3.9</t>
  </si>
  <si>
    <t>9.2</t>
  </si>
  <si>
    <t>9.3</t>
  </si>
  <si>
    <t>9.4</t>
  </si>
  <si>
    <t>9.5</t>
  </si>
  <si>
    <t>9.6</t>
  </si>
  <si>
    <t>9.7</t>
  </si>
  <si>
    <t>9.8</t>
  </si>
  <si>
    <t>11.2</t>
  </si>
  <si>
    <t>11.3</t>
  </si>
  <si>
    <t>11.4</t>
  </si>
  <si>
    <t>11.5</t>
  </si>
  <si>
    <t>11.6</t>
  </si>
  <si>
    <t>11.7</t>
  </si>
  <si>
    <t>11.8</t>
  </si>
  <si>
    <t>11.9</t>
  </si>
  <si>
    <t>12.1.1</t>
  </si>
  <si>
    <t>12.1.2</t>
  </si>
  <si>
    <t>12.1.3</t>
  </si>
  <si>
    <t>12.1.4</t>
  </si>
  <si>
    <t>12.1.5</t>
  </si>
  <si>
    <t>13.3</t>
  </si>
  <si>
    <t>13.4</t>
  </si>
  <si>
    <t>13.5</t>
  </si>
  <si>
    <t>14.1.1</t>
  </si>
  <si>
    <t>14.1.2</t>
  </si>
  <si>
    <t>14.1.3</t>
  </si>
  <si>
    <t>14.1.4</t>
  </si>
  <si>
    <t>14.1.5</t>
  </si>
  <si>
    <t>14.1.6</t>
  </si>
  <si>
    <t>14.1.7</t>
  </si>
  <si>
    <t>14.1.8</t>
  </si>
  <si>
    <t>14.1.9</t>
  </si>
  <si>
    <t>14.1.10</t>
  </si>
  <si>
    <t>14.1.11</t>
  </si>
  <si>
    <t>14.1.12</t>
  </si>
  <si>
    <t>14.1.13</t>
  </si>
  <si>
    <t>14.1.14</t>
  </si>
  <si>
    <t>14.1.15</t>
  </si>
  <si>
    <t>14.1.16</t>
  </si>
  <si>
    <t>14.1.17</t>
  </si>
  <si>
    <t>14.1.18</t>
  </si>
  <si>
    <t>14.1.19</t>
  </si>
  <si>
    <t>14.1.20</t>
  </si>
  <si>
    <t>14.1.21</t>
  </si>
  <si>
    <t>14.1.22</t>
  </si>
  <si>
    <t>14.1.23</t>
  </si>
  <si>
    <t>14.1.24</t>
  </si>
  <si>
    <t>14.1.25</t>
  </si>
  <si>
    <t>14.1.26</t>
  </si>
  <si>
    <t>14.1.27</t>
  </si>
  <si>
    <t>14.1.28</t>
  </si>
  <si>
    <t>14.2.1</t>
  </si>
  <si>
    <t>14.2.2</t>
  </si>
  <si>
    <t>14.2.3</t>
  </si>
  <si>
    <t>14.2.4</t>
  </si>
  <si>
    <t>14.2.5</t>
  </si>
  <si>
    <t>14.2.6</t>
  </si>
  <si>
    <t>14.2.7</t>
  </si>
  <si>
    <t>15.30</t>
  </si>
  <si>
    <t>15.31</t>
  </si>
  <si>
    <t>15.32</t>
  </si>
  <si>
    <t>15.33</t>
  </si>
  <si>
    <t>15.34</t>
  </si>
  <si>
    <t>15.35</t>
  </si>
  <si>
    <t>15.36</t>
  </si>
  <si>
    <t>15.37</t>
  </si>
  <si>
    <t>15.38</t>
  </si>
  <si>
    <t>15.39</t>
  </si>
  <si>
    <t>15.40</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</si>
  <si>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</si>
  <si>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</si>
  <si>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</si>
  <si>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</si>
  <si>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</si>
  <si>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</si>
  <si>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</si>
  <si>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</si>
  <si>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</si>
  <si>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</si>
  <si>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</si>
  <si>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</si>
  <si>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</si>
  <si>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</si>
  <si>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</si>
  <si>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</si>
  <si>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</si>
  <si>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</si>
  <si>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</si>
  <si>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</si>
  <si>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</si>
  <si>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</si>
  <si>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</si>
  <si>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</si>
  <si>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</si>
  <si>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</si>
  <si>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</si>
  <si>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17.1.1</t>
  </si>
  <si>
    <t>17.1.2</t>
  </si>
  <si>
    <t>17.1.3</t>
  </si>
  <si>
    <t>17.1.4</t>
  </si>
  <si>
    <t>17.1.5</t>
  </si>
  <si>
    <t>17.1.6</t>
  </si>
  <si>
    <t>17.1.7</t>
  </si>
  <si>
    <t>17.1.8</t>
  </si>
  <si>
    <t>17.1.9</t>
  </si>
  <si>
    <t>17.1.10</t>
  </si>
  <si>
    <t>17.1.11</t>
  </si>
  <si>
    <t>17.1.12</t>
  </si>
  <si>
    <t>17.1.13</t>
  </si>
  <si>
    <t>17.1.14</t>
  </si>
  <si>
    <t>17.1.15</t>
  </si>
  <si>
    <t>17.1.16</t>
  </si>
  <si>
    <t>17.1.17</t>
  </si>
  <si>
    <t>17.1.18</t>
  </si>
  <si>
    <t>17.1.19</t>
  </si>
  <si>
    <t>17.1.20</t>
  </si>
  <si>
    <t>17.1.21</t>
  </si>
  <si>
    <t>17.1.22</t>
  </si>
  <si>
    <t>17.1.23</t>
  </si>
  <si>
    <t>17.1.24</t>
  </si>
  <si>
    <t>17.1.25</t>
  </si>
  <si>
    <t>17.1.26</t>
  </si>
  <si>
    <t>17.1.27</t>
  </si>
  <si>
    <t>17.1.28</t>
  </si>
  <si>
    <t>17.1.29</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</si>
  <si>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</si>
  <si>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</si>
  <si>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</si>
  <si>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</si>
  <si>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</si>
  <si>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</si>
  <si>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</si>
  <si>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</si>
  <si>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</si>
  <si>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</si>
  <si>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</si>
  <si>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</si>
  <si>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</si>
  <si>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</si>
  <si>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</si>
  <si>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</si>
  <si>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</si>
  <si>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</si>
  <si>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</si>
  <si>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</si>
  <si>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</si>
  <si>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</si>
  <si>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</si>
  <si>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</si>
  <si>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</si>
  <si>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</si>
  <si>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</si>
  <si>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</si>
  <si>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</si>
  <si>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</si>
  <si>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</si>
  <si>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</si>
  <si>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</si>
  <si>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</si>
  <si>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</si>
  <si>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</si>
  <si>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</si>
  <si>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</si>
  <si>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</si>
  <si>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</si>
  <si>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17.2.1</t>
  </si>
  <si>
    <t>17.2.2</t>
  </si>
  <si>
    <t>17.2.3</t>
  </si>
  <si>
    <t>17.2.4</t>
  </si>
  <si>
    <t>17.2.5</t>
  </si>
  <si>
    <t>17.2.6</t>
  </si>
  <si>
    <t>17.2.7</t>
  </si>
  <si>
    <t>17.2.8</t>
  </si>
  <si>
    <t>17.2.9</t>
  </si>
  <si>
    <t>17.2.10</t>
  </si>
  <si>
    <t>17.2.11</t>
  </si>
  <si>
    <t>17.2.12</t>
  </si>
  <si>
    <t>19.12</t>
  </si>
  <si>
    <t>19.13</t>
  </si>
  <si>
    <t>19.14</t>
  </si>
  <si>
    <t>19.15</t>
  </si>
  <si>
    <t>19.16</t>
  </si>
  <si>
    <t>19.17</t>
  </si>
  <si>
    <t>19.18</t>
  </si>
  <si>
    <t>19.19</t>
  </si>
  <si>
    <t>19.20</t>
  </si>
  <si>
    <t>19.21</t>
  </si>
  <si>
    <t>19.22</t>
  </si>
  <si>
    <t>19.23</t>
  </si>
  <si>
    <t>19.24</t>
  </si>
  <si>
    <t>20.4</t>
  </si>
  <si>
    <t>20.5</t>
  </si>
  <si>
    <t>20.6</t>
  </si>
  <si>
    <t>20.7</t>
  </si>
  <si>
    <t>20.8</t>
  </si>
  <si>
    <t>20.9</t>
  </si>
  <si>
    <t>20.10</t>
  </si>
  <si>
    <t>20.11</t>
  </si>
  <si>
    <t>21.1.1</t>
  </si>
  <si>
    <t>21.1.1.1</t>
  </si>
  <si>
    <t>21.1.1.2</t>
  </si>
  <si>
    <t>21.1.1.3</t>
  </si>
  <si>
    <t>21.1.2</t>
  </si>
  <si>
    <t>21.1.2.1</t>
  </si>
  <si>
    <t>21.1.2.2</t>
  </si>
  <si>
    <t>21.1.2.3</t>
  </si>
  <si>
    <t>21.1.2.4</t>
  </si>
  <si>
    <t>21.1.2.5</t>
  </si>
  <si>
    <t>21.1.2.6</t>
  </si>
  <si>
    <t>21.1.2.7</t>
  </si>
  <si>
    <t>21.1.2.8</t>
  </si>
  <si>
    <t>21.1.3</t>
  </si>
  <si>
    <t>21.1.3.1</t>
  </si>
  <si>
    <t>21.1.3.2</t>
  </si>
  <si>
    <t>21.1.3.3</t>
  </si>
  <si>
    <t>21.1.3.4</t>
  </si>
  <si>
    <t>21.1.3.5</t>
  </si>
  <si>
    <t>21.1.3.6</t>
  </si>
  <si>
    <t>21.1.3.7</t>
  </si>
  <si>
    <t>21.1.3.8</t>
  </si>
  <si>
    <t>21.2</t>
  </si>
  <si>
    <t>21.2.1</t>
  </si>
  <si>
    <t>21.2.2</t>
  </si>
  <si>
    <t>21.2.3</t>
  </si>
  <si>
    <t>21.2.4</t>
  </si>
  <si>
    <t>21.2.5</t>
  </si>
  <si>
    <t>21.2.6</t>
  </si>
  <si>
    <t>21.3</t>
  </si>
  <si>
    <t>21.3.1</t>
  </si>
  <si>
    <t>21.3.2</t>
  </si>
  <si>
    <t>21.3.3</t>
  </si>
  <si>
    <t>22.1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</si>
</sst>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R$&quot;\ * #,##0.00_-;\-&quot;R$&quot;\ * #,##0.00_-;_-&quot;R$&quot;\ * &quot;-&quot;??_-;_-@_-"/>
    <numFmt numFmtId="43" formatCode="_-* #,##0.00_-;\-* #,##0.00_-;_-* &quot;-&quot;??_-;_-@_-"/>
    <numFmt numFmtId="165" formatCode="_-[$R$-416]\ * #,##0.00_-;\-[$R$-416]\ * #,##0.00_-;_-[$R$-416]\ * &quot;-&quot;??_-;_-@_-"/>
    <numFmt numFmtId="166" formatCode="_-[$R$-416]\ * #,##0.0000_-;\-[$R$-416]\ * #,##0.0000_-;_-[$R$-416]\ * &quot;-&quot;??_-;_-@_-"/>
    <numFmt numFmtId="168" formatCode="_-[$R$-416]\ * #,##0.0000_-;\-[$R$-416]\ * #,##0.0000_-;_-[$R$-416]\ * &quot;-&quot;????_-;_-@_-"/>
    <numFmt numFmtId="169" formatCode="_(* #,##0.00_);_(* \(#,##0.00\);_(* &quot;-&quot;??_);_(@_)"/>
    <numFmt numFmtId="170" formatCode="#,##0.00&quot; &quot;;&quot; (&quot;#,##0.00&quot;)&quot;;&quot; -&quot;#&quot; &quot;;@&quot; &quot;"/>
    <numFmt numFmtId="171" formatCode="#,##0.00&quot; &quot;;&quot;-&quot;#,##0.00&quot; &quot;;&quot; -&quot;#&quot; &quot;;@&quot; &quot;"/>
    <numFmt numFmtId="172" formatCode="[$R$-416]&quot; &quot;#,##0.00;[Red]&quot;-&quot;[$R$-416]&quot; &quot;#,##0.00"/>
    <numFmt numFmtId="173" formatCode="_-* #,##0.00\ _€_-;\-* #,##0.00\ _€_-;_-* &quot;-&quot;??\ _€_-;_-@_-"/>
    <numFmt numFmtId="174" formatCode="#\,##0."/>
    <numFmt numFmtId="175" formatCode="_(&quot;$&quot;* #,##0_);_(&quot;$&quot;* \(#,##0\);_(&quot;$&quot;* &quot;-&quot;_);_(@_)"/>
    <numFmt numFmtId="176" formatCode="_(&quot;$&quot;* #,##0.00_);_(&quot;$&quot;* \(#,##0.00\);_(&quot;$&quot;* &quot;-&quot;??_);_(@_)"/>
    <numFmt numFmtId="177" formatCode="\$#."/>
    <numFmt numFmtId="178" formatCode="#.00"/>
    <numFmt numFmtId="179" formatCode="0.00_)"/>
    <numFmt numFmtId="180" formatCode="%#.00"/>
    <numFmt numFmtId="181" formatCode="#\,##0.00"/>
    <numFmt numFmtId="182" formatCode="#,"/>
    <numFmt numFmtId="183" formatCode="_(* #,##0_);_(* \(#,##0\);_(* &quot;-&quot;_);_(@_)"/>
    <numFmt numFmtId="184" formatCode="_(* #,##0.00_);_(* \(#,##0.00\);_(* \-??_);_(@_)"/>
    <numFmt numFmtId="185" formatCode="&quot;R$&quot;#,##0.00"/>
    <numFmt numFmtId="186" formatCode="_-&quot;R$&quot;\ * #,##0.0000_-;\-&quot;R$&quot;\ * #,##0.0000_-;_-&quot;R$&quot;\ * &quot;-&quot;??_-;_-@_-"/>
    <numFmt numFmtId="187" formatCode="&quot;R$&quot;\ #,##0.00"/>
  </numFmts>
  <fonts count="63">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b/>
      <sz val="12"/>
      <color rgb="FFFF0000"/>
      <name val="Calibri"/>
      <family val="2"/>
      <scheme val="minor"/>
    </font>
    <font>
      <sz val="10"/>
      <name val="Arial"/>
      <family val="2"/>
    </font>
    <font>
      <sz val="12"/>
      <name val="Calibri"/>
      <family val="2"/>
      <scheme val="minor"/>
    </font>
    <font>
      <sz val="12"/>
      <color theme="1"/>
      <name val="Verdana"/>
      <family val="2"/>
    </font>
    <font>
      <b/>
      <sz val="12"/>
      <color theme="1"/>
      <name val="Verdana"/>
      <family val="2"/>
    </font>
    <font>
      <b/>
      <sz val="18"/>
      <color theme="1"/>
      <name val="Verdana"/>
      <family val="2"/>
    </font>
    <font>
      <b/>
      <sz val="16"/>
      <color theme="1"/>
      <name val="Verdana"/>
      <family val="2"/>
    </font>
    <font>
      <b/>
      <sz val="12"/>
      <color theme="9" tint="-0.249977111117893"/>
      <name val="Verdana"/>
      <family val="2"/>
    </font>
    <font>
      <b/>
      <sz val="14"/>
      <color theme="1"/>
      <name val="Verdana"/>
      <family val="2"/>
    </font>
    <font>
      <sz val="11"/>
      <color rgb="FF000000"/>
      <name val="Calibri"/>
      <family val="2"/>
      <scheme val="minor"/>
    </font>
    <font>
      <sz val="11"/>
      <color theme="1"/>
      <name val="Arial"/>
      <family val="2"/>
    </font>
    <font>
      <u/>
      <sz val="12"/>
      <color theme="1"/>
      <name val="Calibri"/>
      <family val="2"/>
      <scheme val="minor"/>
    </font>
    <font>
      <sz val="14"/>
      <color theme="1"/>
      <name val="Calibri"/>
      <family val="2"/>
      <scheme val="minor"/>
    </font>
    <font>
      <u/>
      <sz val="11"/>
      <color theme="10"/>
      <name val="Calibri"/>
      <family val="2"/>
      <scheme val="minor"/>
    </font>
    <font>
      <sz val="11"/>
      <color rgb="FF000000"/>
      <name val="Arial"/>
      <family val="2"/>
    </font>
    <font>
      <sz val="11"/>
      <color rgb="FF000000"/>
      <name val="Calibri"/>
      <family val="2"/>
    </font>
    <font>
      <sz val="11"/>
      <color indexed="8"/>
      <name val="Calibri"/>
      <family val="2"/>
    </font>
    <font>
      <b/>
      <sz val="10"/>
      <name val="Arial"/>
      <family val="2"/>
    </font>
    <font>
      <sz val="11"/>
      <color indexed="8"/>
      <name val="Arial"/>
      <family val="2"/>
    </font>
    <font>
      <sz val="10"/>
      <color rgb="FF000000"/>
      <name val="Arial1"/>
    </font>
    <font>
      <b/>
      <i/>
      <sz val="16"/>
      <color rgb="FF000000"/>
      <name val="Arial"/>
      <family val="2"/>
    </font>
    <font>
      <b/>
      <i/>
      <u/>
      <sz val="11"/>
      <color rgb="FF000000"/>
      <name val="Arial"/>
      <family val="2"/>
    </font>
    <font>
      <u/>
      <sz val="11"/>
      <color indexed="12"/>
      <name val="Arial"/>
      <family val="2"/>
    </font>
    <font>
      <sz val="10"/>
      <name val="MS Sans Serif"/>
      <family val="2"/>
    </font>
    <font>
      <sz val="10"/>
      <name val="Times New Roman"/>
      <family val="1"/>
    </font>
    <font>
      <sz val="10"/>
      <color indexed="8"/>
      <name val="MS Sans Serif"/>
      <family val="2"/>
    </font>
    <font>
      <sz val="1"/>
      <color indexed="8"/>
      <name val="Courier"/>
      <family val="3"/>
    </font>
    <font>
      <u/>
      <sz val="6"/>
      <color indexed="36"/>
      <name val="MS Sans Serif"/>
      <family val="2"/>
    </font>
    <font>
      <sz val="8"/>
      <name val="Arial"/>
      <family val="2"/>
    </font>
    <font>
      <sz val="10"/>
      <name val="Courier"/>
      <family val="3"/>
    </font>
    <font>
      <sz val="12"/>
      <name val="Times New Roman"/>
      <family val="1"/>
    </font>
    <font>
      <b/>
      <i/>
      <sz val="16"/>
      <name val="Helv"/>
    </font>
    <font>
      <b/>
      <sz val="14"/>
      <name val="Arial"/>
      <family val="2"/>
    </font>
    <font>
      <sz val="1"/>
      <color indexed="18"/>
      <name val="Courier"/>
      <family val="3"/>
    </font>
    <font>
      <b/>
      <sz val="1"/>
      <color indexed="8"/>
      <name val="Courier"/>
      <family val="3"/>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8"/>
      <name val="Calibri"/>
      <family val="2"/>
      <scheme val="minor"/>
    </font>
    <font>
      <sz val="10.5"/>
      <color theme="1"/>
      <name val="Calibri"/>
      <family val="2"/>
      <scheme val="minor"/>
    </font>
    <font>
      <sz val="10.5"/>
      <color theme="1"/>
      <name val="Verdana"/>
      <family val="2"/>
    </font>
    <font>
      <b/>
      <sz val="10.5"/>
      <color theme="1"/>
      <name val="Verdana"/>
      <family val="2"/>
    </font>
    <font>
      <b/>
      <sz val="11"/>
      <color theme="1"/>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52"/>
        <bgColor indexed="64"/>
      </patternFill>
    </fill>
    <fill>
      <patternFill patternType="solid">
        <fgColor indexed="26"/>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s>
  <borders count="52">
    <border>
      <left/>
      <right/>
      <top/>
      <bottom/>
      <diagonal/>
    </border>
    <border>
      <left/>
      <right/>
      <top style="thin">
        <color theme="9" tint="-0.24994659260841701"/>
      </top>
      <bottom style="thin">
        <color theme="9" tint="-0.24994659260841701"/>
      </bottom>
      <diagonal/>
    </border>
    <border>
      <left style="thin">
        <color theme="9" tint="-0.24994659260841701"/>
      </left>
      <right/>
      <top/>
      <bottom/>
      <diagonal/>
    </border>
    <border>
      <left/>
      <right/>
      <top style="thin">
        <color theme="9" tint="-0.24994659260841701"/>
      </top>
      <bottom/>
      <diagonal/>
    </border>
    <border>
      <left/>
      <right/>
      <top/>
      <bottom style="thick">
        <color theme="9" tint="-0.24994659260841701"/>
      </bottom>
      <diagonal/>
    </border>
    <border>
      <left/>
      <right/>
      <top/>
      <bottom style="mediumDashed">
        <color theme="9" tint="-0.24994659260841701"/>
      </bottom>
      <diagonal/>
    </border>
    <border>
      <left/>
      <right/>
      <top style="mediumDashed">
        <color theme="9" tint="-0.24994659260841701"/>
      </top>
      <bottom style="mediumDashed">
        <color theme="9" tint="-0.2499465926084170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theme="9" tint="-0.24994659260841701"/>
      </bottom>
      <diagonal/>
    </border>
    <border>
      <left style="thin">
        <color theme="9" tint="-0.24994659260841701"/>
      </left>
      <right/>
      <top/>
      <bottom style="thin">
        <color theme="9" tint="-0.24994659260841701"/>
      </bottom>
      <diagonal/>
    </border>
    <border>
      <left/>
      <right/>
      <top style="thin">
        <color theme="9" tint="-0.24994659260841701"/>
      </top>
      <bottom style="mediumDashed">
        <color theme="9" tint="-0.24994659260841701"/>
      </bottom>
      <diagonal/>
    </border>
    <border>
      <left style="thin">
        <color theme="9"/>
      </left>
      <right/>
      <top style="thick">
        <color theme="9" tint="-0.24994659260841701"/>
      </top>
      <bottom/>
      <diagonal/>
    </border>
    <border>
      <left/>
      <right/>
      <top style="thick">
        <color theme="9" tint="-0.24994659260841701"/>
      </top>
      <bottom/>
      <diagonal/>
    </border>
    <border>
      <left style="thin">
        <color theme="9"/>
      </left>
      <right/>
      <top/>
      <bottom/>
      <diagonal/>
    </border>
    <border>
      <left style="thin">
        <color theme="9" tint="-0.24994659260841701"/>
      </left>
      <right/>
      <top style="thin">
        <color theme="9" tint="-0.24994659260841701"/>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top/>
      <bottom/>
      <diagonal/>
    </border>
    <border>
      <left/>
      <right style="thin">
        <color theme="9" tint="-0.249977111117893"/>
      </right>
      <top/>
      <bottom/>
      <diagonal/>
    </border>
    <border>
      <left/>
      <right/>
      <top/>
      <bottom style="thin">
        <color theme="9" tint="-0.249977111117893"/>
      </bottom>
      <diagonal/>
    </border>
    <border>
      <left/>
      <right/>
      <top style="thin">
        <color theme="9" tint="-0.24994659260841701"/>
      </top>
      <bottom style="thin">
        <color theme="9" tint="-0.249977111117893"/>
      </bottom>
      <diagonal/>
    </border>
    <border>
      <left/>
      <right/>
      <top style="thin">
        <color theme="9" tint="-0.249977111117893"/>
      </top>
      <bottom style="thin">
        <color theme="9" tint="-0.24994659260841701"/>
      </bottom>
      <diagonal/>
    </border>
    <border>
      <left style="thin">
        <color theme="9" tint="-0.24994659260841701"/>
      </left>
      <right/>
      <top style="thin">
        <color theme="9" tint="-0.249977111117893"/>
      </top>
      <bottom style="thin">
        <color theme="9" tint="-0.24994659260841701"/>
      </bottom>
      <diagonal/>
    </border>
    <border>
      <left/>
      <right/>
      <top style="thin">
        <color theme="9" tint="-0.249977111117893"/>
      </top>
      <bottom style="thin">
        <color theme="9" tint="-0.499984740745262"/>
      </bottom>
      <diagonal/>
    </border>
    <border>
      <left/>
      <right/>
      <top style="thin">
        <color theme="9" tint="-0.24994659260841701"/>
      </top>
      <bottom style="thin">
        <color theme="9" tint="-0.499984740745262"/>
      </bottom>
      <diagonal/>
    </border>
    <border>
      <left/>
      <right/>
      <top/>
      <bottom style="medium">
        <color theme="9" tint="-0.249977111117893"/>
      </bottom>
      <diagonal/>
    </border>
    <border>
      <left style="thin">
        <color theme="9"/>
      </left>
      <right/>
      <top/>
      <bottom style="medium">
        <color theme="9" tint="-0.249977111117893"/>
      </bottom>
      <diagonal/>
    </border>
    <border>
      <left/>
      <right/>
      <top style="medium">
        <color theme="9" tint="-0.249977111117893"/>
      </top>
      <bottom style="medium">
        <color theme="9" tint="-0.249977111117893"/>
      </bottom>
      <diagonal/>
    </border>
    <border>
      <left/>
      <right style="thin">
        <color theme="9" tint="-0.249977111117893"/>
      </right>
      <top style="thick">
        <color theme="9" tint="-0.24994659260841701"/>
      </top>
      <bottom/>
      <diagonal/>
    </border>
    <border>
      <left/>
      <right/>
      <top style="medium">
        <color theme="9" tint="-0.249977111117893"/>
      </top>
      <bottom style="thin">
        <color theme="9" tint="-0.249977111117893"/>
      </bottom>
      <diagonal/>
    </border>
    <border>
      <left/>
      <right/>
      <top style="thin">
        <color theme="9"/>
      </top>
      <bottom style="thin">
        <color theme="9" tint="-0.249977111117893"/>
      </bottom>
      <diagonal/>
    </border>
    <border>
      <left style="thin">
        <color theme="9" tint="-0.24994659260841701"/>
      </left>
      <right/>
      <top style="thin">
        <color theme="9" tint="-0.249977111117893"/>
      </top>
      <bottom style="thin">
        <color theme="9" tint="-0.249977111117893"/>
      </bottom>
      <diagonal/>
    </border>
    <border>
      <left style="thin">
        <color theme="9" tint="-0.24994659260841701"/>
      </left>
      <right/>
      <top style="thin">
        <color theme="9"/>
      </top>
      <bottom style="thin">
        <color theme="9" tint="-0.249977111117893"/>
      </bottom>
      <diagonal/>
    </border>
    <border>
      <left/>
      <right style="thin">
        <color theme="9" tint="-0.24994659260841701"/>
      </right>
      <top style="thin">
        <color theme="9" tint="-0.249977111117893"/>
      </top>
      <bottom style="thin">
        <color theme="9" tint="-0.24994659260841701"/>
      </bottom>
      <diagonal/>
    </border>
    <border>
      <left style="thin">
        <color theme="9" tint="-0.249977111117893"/>
      </left>
      <right/>
      <top style="thin">
        <color theme="9" tint="-0.249977111117893"/>
      </top>
      <bottom style="medium">
        <color theme="9" tint="-0.249977111117893"/>
      </bottom>
      <diagonal/>
    </border>
    <border>
      <left/>
      <right/>
      <top style="thin">
        <color theme="9" tint="-0.249977111117893"/>
      </top>
      <bottom style="medium">
        <color theme="9" tint="-0.249977111117893"/>
      </bottom>
      <diagonal/>
    </border>
    <border>
      <left/>
      <right style="thin">
        <color theme="9" tint="-0.24994659260841701"/>
      </right>
      <top style="thin">
        <color theme="9" tint="-0.249977111117893"/>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theme="9" tint="-0.24994659260841701"/>
      </right>
      <top/>
      <bottom/>
      <diagonal/>
    </border>
    <border>
      <left/>
      <right style="thin">
        <color theme="9" tint="-0.24994659260841701"/>
      </right>
      <top/>
      <bottom style="thin">
        <color theme="9" tint="-0.249977111117893"/>
      </bottom>
      <diagonal/>
    </border>
  </borders>
  <cellStyleXfs count="20283">
    <xf numFmtId="0" fontId="0"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43" fontId="17" fillId="0" borderId="0" applyFont="0" applyFill="0" applyBorder="0" applyAlignment="0" applyProtection="0"/>
    <xf numFmtId="0" fontId="9" fillId="0" borderId="0"/>
    <xf numFmtId="44" fontId="1"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17" fillId="0" borderId="0"/>
    <xf numFmtId="43" fontId="1" fillId="0" borderId="0" applyFont="0" applyFill="0" applyBorder="0" applyAlignment="0" applyProtection="0"/>
    <xf numFmtId="0" fontId="1" fillId="0" borderId="0"/>
    <xf numFmtId="0" fontId="21" fillId="0" borderId="0" applyNumberForma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23" fillId="0" borderId="0" applyNumberFormat="0" applyBorder="0" applyProtection="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44"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27" fillId="0" borderId="0" applyNumberFormat="0" applyBorder="0" applyProtection="0"/>
    <xf numFmtId="0" fontId="27" fillId="0" borderId="0" applyNumberFormat="0" applyBorder="0" applyProtection="0"/>
    <xf numFmtId="170" fontId="27" fillId="0" borderId="0" applyBorder="0" applyProtection="0"/>
    <xf numFmtId="170" fontId="27" fillId="0" borderId="0" applyBorder="0" applyProtection="0"/>
    <xf numFmtId="0" fontId="27" fillId="0" borderId="0" applyNumberFormat="0" applyBorder="0" applyProtection="0"/>
    <xf numFmtId="171" fontId="23" fillId="0" borderId="0" applyBorder="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29" fillId="0" borderId="0" applyNumberFormat="0" applyBorder="0" applyProtection="0"/>
    <xf numFmtId="172" fontId="29" fillId="0" borderId="0" applyBorder="0" applyProtection="0"/>
    <xf numFmtId="169" fontId="26" fillId="0" borderId="0" applyFont="0" applyFill="0" applyBorder="0" applyAlignment="0" applyProtection="0"/>
    <xf numFmtId="169" fontId="9" fillId="0" borderId="0" applyFont="0" applyFill="0" applyBorder="0" applyAlignment="0" applyProtection="0"/>
    <xf numFmtId="170" fontId="27" fillId="0" borderId="0" applyBorder="0" applyProtection="0"/>
    <xf numFmtId="0" fontId="9" fillId="0" borderId="0"/>
    <xf numFmtId="0" fontId="9" fillId="0" borderId="0"/>
    <xf numFmtId="0" fontId="22" fillId="0" borderId="0"/>
    <xf numFmtId="169" fontId="9" fillId="0" borderId="0" applyFont="0" applyFill="0" applyBorder="0" applyAlignment="0" applyProtection="0"/>
    <xf numFmtId="169" fontId="26" fillId="0" borderId="0" applyFont="0" applyFill="0" applyBorder="0" applyAlignment="0" applyProtection="0"/>
    <xf numFmtId="0" fontId="1" fillId="0" borderId="0"/>
    <xf numFmtId="0" fontId="1" fillId="0" borderId="0"/>
    <xf numFmtId="0" fontId="9" fillId="0" borderId="0"/>
    <xf numFmtId="169" fontId="26"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0" fontId="23" fillId="0" borderId="0" applyNumberFormat="0" applyBorder="0" applyProtection="0"/>
    <xf numFmtId="0" fontId="30" fillId="0" borderId="0" applyNumberFormat="0" applyFill="0" applyBorder="0" applyAlignment="0" applyProtection="0">
      <alignment vertical="top"/>
      <protection locked="0"/>
    </xf>
    <xf numFmtId="44" fontId="26"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1" fillId="0" borderId="0"/>
    <xf numFmtId="9" fontId="2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xf numFmtId="9" fontId="22" fillId="0" borderId="0" applyFont="0" applyFill="0" applyBorder="0" applyAlignment="0" applyProtection="0"/>
    <xf numFmtId="0" fontId="9" fillId="0" borderId="0"/>
    <xf numFmtId="0" fontId="1" fillId="0" borderId="0"/>
    <xf numFmtId="43" fontId="1" fillId="0" borderId="0" applyFont="0" applyFill="0" applyBorder="0" applyAlignment="0" applyProtection="0"/>
    <xf numFmtId="0" fontId="9" fillId="0" borderId="0"/>
    <xf numFmtId="0" fontId="1" fillId="0" borderId="0"/>
    <xf numFmtId="0" fontId="1" fillId="0" borderId="0"/>
    <xf numFmtId="0" fontId="1" fillId="0" borderId="0"/>
    <xf numFmtId="0" fontId="1" fillId="0" borderId="0"/>
    <xf numFmtId="0" fontId="9" fillId="0" borderId="0"/>
    <xf numFmtId="169" fontId="9"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0" fontId="32" fillId="0" borderId="0"/>
    <xf numFmtId="9" fontId="32" fillId="0" borderId="0" applyFont="0" applyFill="0" applyBorder="0" applyAlignment="0" applyProtection="0"/>
    <xf numFmtId="0" fontId="33" fillId="0" borderId="0"/>
    <xf numFmtId="173" fontId="9" fillId="0" borderId="0" applyFont="0" applyFill="0" applyBorder="0" applyAlignment="0" applyProtection="0"/>
    <xf numFmtId="174" fontId="34" fillId="0" borderId="0">
      <protection locked="0"/>
    </xf>
    <xf numFmtId="0" fontId="25" fillId="7" borderId="41" applyFill="0" applyBorder="0" applyAlignment="0" applyProtection="0">
      <alignment vertical="center"/>
      <protection locked="0"/>
    </xf>
    <xf numFmtId="175" fontId="9" fillId="0" borderId="0" applyFont="0" applyFill="0" applyBorder="0" applyAlignment="0" applyProtection="0"/>
    <xf numFmtId="176" fontId="9" fillId="0" borderId="0" applyFont="0" applyFill="0" applyBorder="0" applyAlignment="0" applyProtection="0"/>
    <xf numFmtId="177" fontId="34" fillId="0" borderId="0">
      <protection locked="0"/>
    </xf>
    <xf numFmtId="0" fontId="34" fillId="0" borderId="0">
      <protection locked="0"/>
    </xf>
    <xf numFmtId="0" fontId="34" fillId="0" borderId="0">
      <protection locked="0"/>
    </xf>
    <xf numFmtId="178" fontId="34" fillId="0" borderId="0">
      <protection locked="0"/>
    </xf>
    <xf numFmtId="178" fontId="34" fillId="0" borderId="0">
      <protection locked="0"/>
    </xf>
    <xf numFmtId="0" fontId="35" fillId="0" borderId="0" applyNumberFormat="0" applyFill="0" applyBorder="0" applyAlignment="0" applyProtection="0">
      <alignment vertical="top"/>
      <protection locked="0"/>
    </xf>
    <xf numFmtId="38" fontId="36" fillId="6" borderId="0" applyNumberFormat="0" applyBorder="0" applyAlignment="0" applyProtection="0"/>
    <xf numFmtId="0" fontId="34" fillId="0" borderId="0">
      <protection locked="0"/>
    </xf>
    <xf numFmtId="0" fontId="34" fillId="0" borderId="0">
      <protection locked="0"/>
    </xf>
    <xf numFmtId="0" fontId="37" fillId="0" borderId="0"/>
    <xf numFmtId="10" fontId="36" fillId="8" borderId="7" applyNumberFormat="0" applyBorder="0" applyAlignment="0" applyProtection="0"/>
    <xf numFmtId="0" fontId="9" fillId="0" borderId="0">
      <alignment horizontal="centerContinuous" vertical="justify"/>
    </xf>
    <xf numFmtId="0" fontId="38" fillId="0" borderId="0" applyAlignment="0">
      <alignment horizontal="center"/>
    </xf>
    <xf numFmtId="179" fontId="39" fillId="0" borderId="0"/>
    <xf numFmtId="0" fontId="40" fillId="0" borderId="0">
      <alignment horizontal="left" vertical="center" indent="12"/>
    </xf>
    <xf numFmtId="0" fontId="36" fillId="0" borderId="41" applyBorder="0">
      <alignment horizontal="left" vertical="center" wrapText="1" indent="2"/>
      <protection locked="0"/>
    </xf>
    <xf numFmtId="0" fontId="36" fillId="0" borderId="41" applyBorder="0">
      <alignment horizontal="left" vertical="center" wrapText="1" indent="3"/>
      <protection locked="0"/>
    </xf>
    <xf numFmtId="10" fontId="9" fillId="0" borderId="0" applyFont="0" applyFill="0" applyBorder="0" applyAlignment="0" applyProtection="0"/>
    <xf numFmtId="180" fontId="34" fillId="0" borderId="0">
      <protection locked="0"/>
    </xf>
    <xf numFmtId="180" fontId="34" fillId="0" borderId="0">
      <protection locked="0"/>
    </xf>
    <xf numFmtId="181" fontId="34" fillId="0" borderId="0">
      <protection locked="0"/>
    </xf>
    <xf numFmtId="38" fontId="31" fillId="0" borderId="0" applyFont="0" applyFill="0" applyBorder="0" applyAlignment="0" applyProtection="0"/>
    <xf numFmtId="182" fontId="41" fillId="0" borderId="0">
      <protection locked="0"/>
    </xf>
    <xf numFmtId="183" fontId="32" fillId="0" borderId="0" applyFont="0" applyFill="0" applyBorder="0" applyAlignment="0" applyProtection="0"/>
    <xf numFmtId="0" fontId="31" fillId="0" borderId="0"/>
    <xf numFmtId="0" fontId="42" fillId="0" borderId="0">
      <protection locked="0"/>
    </xf>
    <xf numFmtId="0" fontId="42" fillId="0" borderId="0">
      <protection locked="0"/>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2" fillId="0" borderId="0"/>
    <xf numFmtId="0" fontId="1" fillId="0" borderId="0"/>
    <xf numFmtId="9"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6"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9" fillId="0" borderId="0"/>
    <xf numFmtId="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9" fillId="0" borderId="0"/>
    <xf numFmtId="0" fontId="43" fillId="0" borderId="0"/>
    <xf numFmtId="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0" fontId="9" fillId="0" borderId="0"/>
    <xf numFmtId="0" fontId="1" fillId="0" borderId="0"/>
    <xf numFmtId="0" fontId="9" fillId="0" borderId="0"/>
    <xf numFmtId="0" fontId="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centerContinuous" vertical="justify"/>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10"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9" fillId="0" borderId="0" applyFont="0" applyFill="0" applyBorder="0" applyAlignment="0" applyProtection="0"/>
    <xf numFmtId="43" fontId="1"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169" fontId="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1" fillId="0" borderId="0"/>
    <xf numFmtId="0" fontId="9" fillId="0" borderId="0"/>
    <xf numFmtId="0" fontId="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centerContinuous" vertical="justify"/>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10"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9" fillId="0" borderId="0" applyFont="0" applyFill="0" applyBorder="0" applyAlignment="0" applyProtection="0"/>
    <xf numFmtId="43" fontId="1"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169" fontId="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 fillId="0" borderId="0">
      <alignment horizontal="centerContinuous" vertical="justify"/>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9"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9" fillId="0" borderId="0" applyFont="0" applyFill="0" applyBorder="0" applyAlignment="0" applyProtection="0"/>
    <xf numFmtId="43" fontId="1"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 fillId="0" borderId="0"/>
    <xf numFmtId="0" fontId="1" fillId="0" borderId="0"/>
    <xf numFmtId="43"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169" fontId="9" fillId="0" borderId="0" applyFon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16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9" fontId="9" fillId="0" borderId="0" applyFont="0" applyFill="0" applyBorder="0" applyAlignment="0" applyProtection="0"/>
    <xf numFmtId="0" fontId="1" fillId="0" borderId="0"/>
    <xf numFmtId="9" fontId="9" fillId="0" borderId="0" applyFont="0" applyFill="0" applyBorder="0" applyAlignment="0" applyProtection="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9" fillId="0" borderId="0"/>
    <xf numFmtId="0" fontId="43" fillId="0" borderId="0"/>
    <xf numFmtId="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9" fillId="0" borderId="0">
      <alignment horizontal="centerContinuous" vertical="justify"/>
    </xf>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6"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24" fillId="18" borderId="0" applyNumberFormat="0" applyBorder="0" applyAlignment="0" applyProtection="0"/>
    <xf numFmtId="0" fontId="1" fillId="0" borderId="0"/>
    <xf numFmtId="0" fontId="44" fillId="20" borderId="0" applyNumberFormat="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3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46" fillId="23" borderId="42" applyNumberForma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4" fillId="21"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4" fillId="10" borderId="0" applyNumberFormat="0" applyBorder="0" applyAlignment="0" applyProtection="0"/>
    <xf numFmtId="0" fontId="24"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27"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4" fillId="1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22"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9" fillId="0" borderId="0"/>
    <xf numFmtId="0" fontId="52" fillId="23" borderId="46" applyNumberFormat="0" applyAlignment="0" applyProtection="0"/>
    <xf numFmtId="0" fontId="1" fillId="0" borderId="0"/>
    <xf numFmtId="43" fontId="1" fillId="0" borderId="0" applyFont="0" applyFill="0" applyBorder="0" applyAlignment="0" applyProtection="0"/>
    <xf numFmtId="0" fontId="1" fillId="0" borderId="0"/>
    <xf numFmtId="0" fontId="1" fillId="0" borderId="0"/>
    <xf numFmtId="9"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4" fillId="0" borderId="0" applyNumberFormat="0" applyFill="0" applyBorder="0" applyAlignment="0" applyProtection="0"/>
    <xf numFmtId="43" fontId="1" fillId="0" borderId="0" applyFont="0" applyFill="0" applyBorder="0" applyAlignment="0" applyProtection="0"/>
    <xf numFmtId="0" fontId="1" fillId="0" borderId="0"/>
    <xf numFmtId="169"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49" fillId="14" borderId="42" applyNumberForma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9" fillId="30" borderId="45" applyNumberForma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50" fillId="10"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12" borderId="0" applyNumberFormat="0" applyBorder="0" applyAlignment="0" applyProtection="0"/>
    <xf numFmtId="0" fontId="47" fillId="24" borderId="43" applyNumberForma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84" fontId="9" fillId="0" borderId="0" applyFill="0" applyBorder="0" applyAlignment="0" applyProtection="0"/>
    <xf numFmtId="9" fontId="1" fillId="0" borderId="0" applyFont="0" applyFill="0" applyBorder="0" applyAlignment="0" applyProtection="0"/>
    <xf numFmtId="0" fontId="51" fillId="29" borderId="0" applyNumberFormat="0" applyBorder="0" applyAlignment="0" applyProtection="0"/>
    <xf numFmtId="0" fontId="1" fillId="0" borderId="0"/>
    <xf numFmtId="0" fontId="1" fillId="0" borderId="0"/>
    <xf numFmtId="0" fontId="56" fillId="0" borderId="48" applyNumberFormat="0" applyFill="0" applyAlignment="0" applyProtection="0"/>
    <xf numFmtId="0" fontId="1" fillId="0" borderId="0"/>
    <xf numFmtId="0" fontId="1" fillId="0" borderId="0"/>
    <xf numFmtId="0" fontId="45" fillId="11" borderId="0" applyNumberFormat="0" applyBorder="0" applyAlignment="0" applyProtection="0"/>
    <xf numFmtId="43" fontId="1" fillId="0" borderId="0" applyFont="0" applyFill="0" applyBorder="0" applyAlignment="0" applyProtection="0"/>
    <xf numFmtId="0" fontId="9" fillId="0" borderId="0"/>
    <xf numFmtId="9" fontId="1" fillId="0" borderId="0" applyFont="0" applyFill="0" applyBorder="0" applyAlignment="0" applyProtection="0"/>
    <xf numFmtId="43" fontId="1" fillId="0" borderId="0" applyFont="0" applyFill="0" applyBorder="0" applyAlignment="0" applyProtection="0"/>
    <xf numFmtId="0" fontId="48" fillId="0" borderId="44" applyNumberFormat="0" applyFill="0" applyAlignment="0" applyProtection="0"/>
    <xf numFmtId="0" fontId="57" fillId="0" borderId="49" applyNumberFormat="0" applyFill="0" applyAlignment="0" applyProtection="0"/>
    <xf numFmtId="0" fontId="1" fillId="0" borderId="0"/>
    <xf numFmtId="0" fontId="1" fillId="0" borderId="0"/>
    <xf numFmtId="0" fontId="44" fillId="28"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16"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44" fillId="17" borderId="0" applyNumberFormat="0" applyBorder="0" applyAlignment="0" applyProtection="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4" fillId="2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9" fillId="0" borderId="0"/>
    <xf numFmtId="0" fontId="24" fillId="17" borderId="0" applyNumberFormat="0" applyBorder="0" applyAlignment="0" applyProtection="0"/>
    <xf numFmtId="0" fontId="44" fillId="26"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44" fillId="21" borderId="0" applyNumberFormat="0" applyBorder="0" applyAlignment="0" applyProtection="0"/>
    <xf numFmtId="0" fontId="1" fillId="0" borderId="0"/>
    <xf numFmtId="43" fontId="1" fillId="0" borderId="0" applyFont="0" applyFill="0" applyBorder="0" applyAlignment="0" applyProtection="0"/>
    <xf numFmtId="0" fontId="9" fillId="0" borderId="0"/>
    <xf numFmtId="0" fontId="44" fillId="20"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5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4" fillId="19" borderId="0" applyNumberFormat="0" applyBorder="0" applyAlignment="0" applyProtection="0"/>
    <xf numFmtId="0" fontId="9" fillId="0" borderId="0"/>
    <xf numFmtId="0" fontId="1" fillId="0" borderId="0"/>
    <xf numFmtId="0" fontId="9" fillId="0" borderId="0"/>
    <xf numFmtId="43" fontId="1" fillId="0" borderId="0" applyFont="0" applyFill="0" applyBorder="0" applyAlignment="0" applyProtection="0"/>
    <xf numFmtId="0" fontId="1" fillId="0" borderId="0"/>
    <xf numFmtId="0" fontId="24" fillId="1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44" fillId="2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3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4" fillId="12" borderId="0" applyNumberFormat="0" applyBorder="0" applyAlignment="0" applyProtection="0"/>
    <xf numFmtId="0" fontId="1" fillId="0" borderId="0"/>
    <xf numFmtId="0" fontId="1" fillId="0" borderId="0"/>
    <xf numFmtId="0" fontId="1" fillId="0" borderId="0"/>
    <xf numFmtId="0" fontId="44" fillId="16" borderId="0" applyNumberFormat="0" applyBorder="0" applyAlignment="0" applyProtection="0"/>
    <xf numFmtId="0" fontId="24" fillId="9" borderId="0" applyNumberFormat="0" applyBorder="0" applyAlignment="0" applyProtection="0"/>
    <xf numFmtId="43" fontId="1" fillId="0" borderId="0" applyFont="0" applyFill="0" applyBorder="0" applyAlignment="0" applyProtection="0"/>
    <xf numFmtId="0" fontId="55" fillId="0" borderId="47" applyNumberFormat="0" applyFill="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0" fontId="1" fillId="0" borderId="0"/>
    <xf numFmtId="43" fontId="1" fillId="0" borderId="0" applyFont="0" applyFill="0" applyBorder="0" applyAlignment="0" applyProtection="0"/>
    <xf numFmtId="0" fontId="1" fillId="0" borderId="0"/>
    <xf numFmtId="0" fontId="3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22" fillId="0" borderId="0"/>
    <xf numFmtId="0" fontId="22" fillId="0" borderId="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40">
    <xf numFmtId="0" fontId="0" fillId="0" borderId="0" xfId="0"/>
    <xf numFmtId="0" fontId="2" fillId="0" borderId="0" xfId="0" applyFont="1" applyAlignment="1">
      <alignment vertical="center" wrapText="1"/>
    </xf>
    <xf numFmtId="0" fontId="2" fillId="0" borderId="0" xfId="0" applyFont="1" applyAlignment="1">
      <alignment horizontal="right" vertical="center" wrapText="1"/>
    </xf>
    <xf numFmtId="43" fontId="2" fillId="0" borderId="2" xfId="1" applyFont="1" applyBorder="1" applyAlignment="1">
      <alignment horizontal="center" vertical="center" wrapText="1"/>
    </xf>
    <xf numFmtId="0" fontId="2" fillId="3"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0" borderId="0" xfId="0" applyFont="1" applyFill="1" applyAlignment="1">
      <alignment horizontal="right" vertical="center" wrapText="1"/>
    </xf>
    <xf numFmtId="0" fontId="2" fillId="0" borderId="2" xfId="0" applyFont="1" applyFill="1" applyBorder="1" applyAlignment="1">
      <alignment horizontal="center" vertical="center" wrapText="1"/>
    </xf>
    <xf numFmtId="43" fontId="2" fillId="0" borderId="2" xfId="1" applyFont="1" applyFill="1" applyBorder="1" applyAlignment="1">
      <alignment horizontal="center" vertical="center" wrapText="1"/>
    </xf>
    <xf numFmtId="44" fontId="2" fillId="0" borderId="2" xfId="0" applyNumberFormat="1" applyFont="1" applyFill="1" applyBorder="1" applyAlignment="1">
      <alignment horizontal="justify"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right" vertical="center" wrapText="1"/>
    </xf>
    <xf numFmtId="44" fontId="3" fillId="0" borderId="0" xfId="0" applyNumberFormat="1" applyFont="1" applyBorder="1" applyAlignment="1">
      <alignment horizontal="right" vertical="center" wrapText="1"/>
    </xf>
    <xf numFmtId="0" fontId="2" fillId="3" borderId="0" xfId="0" applyFont="1" applyFill="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center" vertical="center" wrapText="1"/>
    </xf>
    <xf numFmtId="0" fontId="0" fillId="0" borderId="0" xfId="0"/>
    <xf numFmtId="0" fontId="2" fillId="0" borderId="2" xfId="0" applyFont="1" applyBorder="1" applyAlignment="1">
      <alignment horizontal="center" vertical="center" wrapText="1"/>
    </xf>
    <xf numFmtId="44" fontId="2" fillId="0" borderId="2" xfId="0" applyNumberFormat="1" applyFont="1" applyBorder="1" applyAlignment="1">
      <alignment horizontal="justify" vertical="center" wrapText="1"/>
    </xf>
    <xf numFmtId="0" fontId="11" fillId="0" borderId="0" xfId="0" applyFont="1" applyAlignment="1">
      <alignment vertical="center" wrapText="1"/>
    </xf>
    <xf numFmtId="0" fontId="11" fillId="0" borderId="0" xfId="0" applyFont="1" applyAlignment="1">
      <alignment horizontal="right" vertical="center" wrapText="1"/>
    </xf>
    <xf numFmtId="0" fontId="12" fillId="0" borderId="0" xfId="0" quotePrefix="1"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14" fontId="12" fillId="0" borderId="2" xfId="0" applyNumberFormat="1" applyFont="1" applyBorder="1" applyAlignment="1">
      <alignment vertical="center" wrapText="1"/>
    </xf>
    <xf numFmtId="14" fontId="12" fillId="0" borderId="0" xfId="0" applyNumberFormat="1" applyFont="1" applyBorder="1" applyAlignment="1">
      <alignment horizontal="center" vertical="center" wrapText="1"/>
    </xf>
    <xf numFmtId="17" fontId="12" fillId="0" borderId="1" xfId="0" applyNumberFormat="1" applyFont="1" applyBorder="1" applyAlignment="1">
      <alignment horizontal="center" vertical="center" wrapText="1"/>
    </xf>
    <xf numFmtId="0" fontId="14" fillId="0" borderId="0" xfId="0" applyFont="1" applyBorder="1" applyAlignment="1">
      <alignment horizontal="center" vertical="center" wrapText="1"/>
    </xf>
    <xf numFmtId="2" fontId="12" fillId="0" borderId="9"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xf numFmtId="165" fontId="12" fillId="0" borderId="0" xfId="0" applyNumberFormat="1" applyFont="1" applyBorder="1" applyAlignment="1">
      <alignment vertical="center" wrapText="1"/>
    </xf>
    <xf numFmtId="0" fontId="11"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vertical="center" wrapText="1"/>
    </xf>
    <xf numFmtId="0" fontId="3" fillId="0" borderId="25" xfId="0" applyFont="1" applyBorder="1" applyAlignment="1">
      <alignment vertical="center" wrapText="1"/>
    </xf>
    <xf numFmtId="44" fontId="3" fillId="0" borderId="26" xfId="0" applyNumberFormat="1" applyFont="1" applyBorder="1" applyAlignment="1">
      <alignment horizontal="right" vertical="center" wrapText="1"/>
    </xf>
    <xf numFmtId="0" fontId="3" fillId="0" borderId="19" xfId="0" applyFont="1" applyBorder="1" applyAlignment="1">
      <alignment horizontal="center" vertical="center" wrapText="1"/>
    </xf>
    <xf numFmtId="0" fontId="6" fillId="2" borderId="19" xfId="0" applyFont="1" applyFill="1" applyBorder="1" applyAlignment="1">
      <alignment vertical="center" wrapText="1"/>
    </xf>
    <xf numFmtId="14" fontId="12" fillId="0" borderId="9" xfId="0" applyNumberFormat="1" applyFont="1" applyBorder="1" applyAlignment="1">
      <alignment horizontal="left" vertical="center" wrapText="1"/>
    </xf>
    <xf numFmtId="0" fontId="11" fillId="0" borderId="23" xfId="0" applyFont="1" applyBorder="1" applyAlignment="1">
      <alignment horizontal="center" vertical="center" wrapText="1"/>
    </xf>
    <xf numFmtId="14" fontId="3" fillId="0" borderId="29"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vertical="center" wrapText="1"/>
    </xf>
    <xf numFmtId="0" fontId="2" fillId="0" borderId="32" xfId="0" applyFont="1" applyBorder="1" applyAlignment="1">
      <alignment vertical="center" wrapText="1"/>
    </xf>
    <xf numFmtId="0" fontId="2" fillId="0" borderId="19" xfId="0" applyFont="1" applyBorder="1" applyAlignment="1">
      <alignment horizontal="left" vertical="center" wrapText="1" indent="2"/>
    </xf>
    <xf numFmtId="0" fontId="2" fillId="0" borderId="19" xfId="0" applyFont="1" applyBorder="1" applyAlignment="1">
      <alignment horizontal="center" vertical="center" wrapText="1"/>
    </xf>
    <xf numFmtId="0" fontId="3" fillId="0" borderId="23" xfId="0" applyFont="1" applyBorder="1" applyAlignment="1">
      <alignment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center" vertical="center" wrapText="1"/>
    </xf>
    <xf numFmtId="43" fontId="2" fillId="0" borderId="23" xfId="1" applyFont="1" applyBorder="1" applyAlignment="1">
      <alignment horizontal="center" vertical="center" wrapText="1"/>
    </xf>
    <xf numFmtId="44" fontId="2" fillId="0" borderId="23" xfId="0" applyNumberFormat="1" applyFont="1" applyBorder="1" applyAlignment="1">
      <alignment horizontal="justify" vertical="center" wrapText="1"/>
    </xf>
    <xf numFmtId="0" fontId="3" fillId="0" borderId="19" xfId="0" applyFont="1" applyBorder="1" applyAlignment="1">
      <alignment vertical="center" wrapText="1"/>
    </xf>
    <xf numFmtId="0" fontId="7" fillId="0" borderId="19" xfId="0" applyFont="1" applyBorder="1" applyAlignment="1">
      <alignment horizontal="center" vertical="center" wrapText="1"/>
    </xf>
    <xf numFmtId="0" fontId="2" fillId="0" borderId="19" xfId="0" applyFont="1" applyBorder="1" applyAlignment="1">
      <alignment horizontal="left" vertical="center" wrapText="1" indent="1"/>
    </xf>
    <xf numFmtId="43" fontId="2" fillId="0" borderId="19" xfId="1" applyFont="1" applyBorder="1" applyAlignment="1">
      <alignment horizontal="center" vertical="center" wrapText="1"/>
    </xf>
    <xf numFmtId="44" fontId="2" fillId="0" borderId="19" xfId="0" applyNumberFormat="1" applyFont="1" applyBorder="1" applyAlignment="1">
      <alignment horizontal="justify" vertical="center" wrapText="1"/>
    </xf>
    <xf numFmtId="0" fontId="2" fillId="0" borderId="19" xfId="0" applyFont="1" applyBorder="1" applyAlignment="1">
      <alignment horizontal="right" vertical="center" wrapText="1"/>
    </xf>
    <xf numFmtId="0" fontId="3" fillId="0" borderId="19" xfId="0" applyFont="1" applyBorder="1" applyAlignment="1">
      <alignment horizontal="left" vertical="center" wrapText="1"/>
    </xf>
    <xf numFmtId="2" fontId="2" fillId="0" borderId="19" xfId="1" applyNumberFormat="1" applyFont="1" applyBorder="1" applyAlignment="1">
      <alignment vertical="center" wrapText="1"/>
    </xf>
    <xf numFmtId="165" fontId="2" fillId="0" borderId="19" xfId="0" applyNumberFormat="1" applyFont="1" applyBorder="1" applyAlignment="1">
      <alignment vertical="center" wrapText="1"/>
    </xf>
    <xf numFmtId="0" fontId="3" fillId="2" borderId="19" xfId="0" applyFont="1" applyFill="1" applyBorder="1" applyAlignment="1">
      <alignment horizontal="right" vertical="center" wrapText="1"/>
    </xf>
    <xf numFmtId="43" fontId="2" fillId="2" borderId="35" xfId="1" applyFont="1" applyFill="1" applyBorder="1" applyAlignment="1">
      <alignment horizontal="center" vertical="center" wrapText="1"/>
    </xf>
    <xf numFmtId="0" fontId="3" fillId="2" borderId="34" xfId="0" applyFont="1" applyFill="1" applyBorder="1" applyAlignment="1">
      <alignment horizontal="right" vertical="center" wrapText="1"/>
    </xf>
    <xf numFmtId="43" fontId="2" fillId="2" borderId="36" xfId="1" applyFont="1" applyFill="1" applyBorder="1" applyAlignment="1">
      <alignment horizontal="center" vertical="center" wrapText="1"/>
    </xf>
    <xf numFmtId="0" fontId="3" fillId="3" borderId="23" xfId="0" applyFont="1" applyFill="1" applyBorder="1" applyAlignment="1">
      <alignment horizontal="right" vertical="center" wrapText="1"/>
    </xf>
    <xf numFmtId="0" fontId="3" fillId="3" borderId="23" xfId="0" applyFont="1" applyFill="1" applyBorder="1" applyAlignment="1">
      <alignment vertical="center" wrapText="1"/>
    </xf>
    <xf numFmtId="0" fontId="6" fillId="2" borderId="33"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horizontal="right" vertical="center" wrapText="1"/>
    </xf>
    <xf numFmtId="0" fontId="10" fillId="0" borderId="2" xfId="0" applyFont="1" applyFill="1" applyBorder="1" applyAlignment="1">
      <alignment horizontal="center" vertical="center" wrapText="1"/>
    </xf>
    <xf numFmtId="43" fontId="10" fillId="0" borderId="2" xfId="1" applyFont="1" applyFill="1" applyBorder="1" applyAlignment="1">
      <alignment horizontal="center" vertical="center" wrapText="1"/>
    </xf>
    <xf numFmtId="44" fontId="10" fillId="0" borderId="2" xfId="0" applyNumberFormat="1" applyFont="1" applyFill="1" applyBorder="1" applyAlignment="1">
      <alignment horizontal="justify" vertical="center" wrapText="1"/>
    </xf>
    <xf numFmtId="0" fontId="20" fillId="0" borderId="0" xfId="0" applyFont="1" applyFill="1" applyBorder="1" applyAlignment="1">
      <alignment vertical="center" wrapText="1"/>
    </xf>
    <xf numFmtId="0" fontId="6" fillId="0" borderId="5" xfId="0" applyFont="1" applyBorder="1" applyAlignment="1">
      <alignment vertical="center" wrapText="1"/>
    </xf>
    <xf numFmtId="0" fontId="20" fillId="0" borderId="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8" fontId="20" fillId="4" borderId="0" xfId="0" applyNumberFormat="1" applyFont="1" applyFill="1" applyBorder="1" applyAlignment="1">
      <alignment vertical="center" wrapText="1"/>
    </xf>
    <xf numFmtId="0" fontId="0" fillId="0" borderId="0" xfId="0"/>
    <xf numFmtId="44" fontId="2" fillId="3" borderId="0" xfId="0" applyNumberFormat="1" applyFont="1" applyFill="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6" fillId="2" borderId="0" xfId="0" applyFont="1" applyFill="1" applyBorder="1" applyAlignment="1">
      <alignment vertical="center" wrapText="1"/>
    </xf>
    <xf numFmtId="0" fontId="19" fillId="0" borderId="0" xfId="0" applyFont="1" applyFill="1" applyBorder="1" applyAlignment="1">
      <alignment vertical="center" wrapText="1"/>
    </xf>
    <xf numFmtId="44" fontId="2" fillId="3" borderId="0" xfId="0" applyNumberFormat="1" applyFont="1" applyFill="1" applyBorder="1" applyAlignment="1">
      <alignment horizontal="justify" vertical="center" wrapText="1"/>
    </xf>
    <xf numFmtId="166" fontId="6" fillId="2" borderId="0" xfId="0" applyNumberFormat="1" applyFont="1" applyFill="1" applyBorder="1" applyAlignment="1">
      <alignment vertical="center" wrapText="1"/>
    </xf>
    <xf numFmtId="166" fontId="6" fillId="0" borderId="0" xfId="0" applyNumberFormat="1" applyFont="1" applyBorder="1" applyAlignment="1">
      <alignment vertical="center" wrapText="1"/>
    </xf>
    <xf numFmtId="44" fontId="2" fillId="0" borderId="0" xfId="0" applyNumberFormat="1" applyFont="1" applyFill="1" applyBorder="1" applyAlignment="1">
      <alignment horizontal="justify" vertical="center" wrapText="1"/>
    </xf>
    <xf numFmtId="44" fontId="2" fillId="0" borderId="0" xfId="0" applyNumberFormat="1" applyFont="1" applyFill="1" applyAlignment="1">
      <alignment vertical="center" wrapText="1"/>
    </xf>
    <xf numFmtId="0" fontId="3" fillId="0" borderId="34" xfId="0" applyFont="1" applyFill="1" applyBorder="1" applyAlignment="1">
      <alignment horizontal="right" vertical="center" wrapText="1"/>
    </xf>
    <xf numFmtId="43" fontId="2" fillId="0" borderId="36" xfId="1" applyFont="1" applyFill="1" applyBorder="1" applyAlignment="1">
      <alignment horizontal="center" vertical="center" wrapText="1"/>
    </xf>
    <xf numFmtId="43" fontId="2" fillId="0" borderId="2" xfId="1" applyFont="1" applyFill="1" applyBorder="1" applyAlignment="1">
      <alignment vertical="center" wrapText="1"/>
    </xf>
    <xf numFmtId="44" fontId="3" fillId="0" borderId="16" xfId="0" applyNumberFormat="1" applyFont="1" applyBorder="1" applyAlignment="1">
      <alignment vertical="center" wrapText="1"/>
    </xf>
    <xf numFmtId="44" fontId="3" fillId="0" borderId="19" xfId="0" applyNumberFormat="1" applyFont="1" applyBorder="1" applyAlignment="1">
      <alignment vertical="center" wrapText="1"/>
    </xf>
    <xf numFmtId="44" fontId="3" fillId="2" borderId="34" xfId="0" applyNumberFormat="1" applyFont="1" applyFill="1" applyBorder="1" applyAlignment="1">
      <alignment horizontal="right" vertical="center" wrapText="1"/>
    </xf>
    <xf numFmtId="44" fontId="3" fillId="0" borderId="4" xfId="0" applyNumberFormat="1" applyFont="1" applyBorder="1" applyAlignment="1">
      <alignment horizontal="center" vertical="center" wrapText="1"/>
    </xf>
    <xf numFmtId="44" fontId="2" fillId="3" borderId="13" xfId="0" applyNumberFormat="1" applyFont="1" applyFill="1" applyBorder="1" applyAlignment="1">
      <alignment vertical="center" wrapText="1"/>
    </xf>
    <xf numFmtId="44" fontId="2" fillId="3" borderId="0" xfId="0" applyNumberFormat="1" applyFont="1" applyFill="1" applyBorder="1" applyAlignment="1">
      <alignment vertical="center" wrapText="1"/>
    </xf>
    <xf numFmtId="44" fontId="6" fillId="2" borderId="33" xfId="0" applyNumberFormat="1" applyFont="1" applyFill="1" applyBorder="1" applyAlignment="1">
      <alignment vertical="center" wrapText="1"/>
    </xf>
    <xf numFmtId="44" fontId="2" fillId="3" borderId="19" xfId="0" applyNumberFormat="1" applyFont="1" applyFill="1" applyBorder="1" applyAlignment="1">
      <alignment vertical="center" wrapText="1"/>
    </xf>
    <xf numFmtId="44" fontId="3" fillId="0" borderId="19" xfId="0" applyNumberFormat="1" applyFont="1" applyBorder="1" applyAlignment="1">
      <alignment horizontal="center" vertical="center" wrapText="1"/>
    </xf>
    <xf numFmtId="44" fontId="3" fillId="2" borderId="19" xfId="0" applyNumberFormat="1" applyFont="1" applyFill="1" applyBorder="1" applyAlignment="1">
      <alignment horizontal="right" vertical="center" wrapText="1"/>
    </xf>
    <xf numFmtId="44" fontId="19" fillId="0" borderId="23" xfId="0" applyNumberFormat="1" applyFont="1" applyFill="1" applyBorder="1" applyAlignment="1">
      <alignment vertical="center" wrapText="1"/>
    </xf>
    <xf numFmtId="44" fontId="19" fillId="0" borderId="19" xfId="0" applyNumberFormat="1" applyFont="1" applyFill="1" applyBorder="1" applyAlignment="1">
      <alignment vertical="center" wrapText="1"/>
    </xf>
    <xf numFmtId="44" fontId="6" fillId="2" borderId="19" xfId="0" applyNumberFormat="1" applyFont="1" applyFill="1" applyBorder="1" applyAlignment="1">
      <alignment vertical="center" wrapText="1"/>
    </xf>
    <xf numFmtId="44" fontId="2" fillId="0" borderId="19" xfId="0" applyNumberFormat="1" applyFont="1" applyFill="1" applyBorder="1" applyAlignment="1">
      <alignment vertical="center" wrapText="1"/>
    </xf>
    <xf numFmtId="44" fontId="3" fillId="0" borderId="18" xfId="0" applyNumberFormat="1" applyFont="1" applyFill="1" applyBorder="1" applyAlignment="1">
      <alignment horizontal="right" vertical="center" wrapText="1"/>
    </xf>
    <xf numFmtId="44" fontId="3" fillId="0" borderId="16" xfId="0" applyNumberFormat="1" applyFont="1" applyFill="1" applyBorder="1" applyAlignment="1">
      <alignment horizontal="right" vertical="center" wrapText="1"/>
    </xf>
    <xf numFmtId="44" fontId="3" fillId="3" borderId="23" xfId="0" applyNumberFormat="1" applyFont="1" applyFill="1" applyBorder="1" applyAlignment="1">
      <alignment vertical="center" wrapText="1"/>
    </xf>
    <xf numFmtId="44" fontId="3" fillId="0" borderId="34" xfId="0" applyNumberFormat="1" applyFont="1" applyFill="1" applyBorder="1" applyAlignment="1">
      <alignment horizontal="right" vertical="center" wrapText="1"/>
    </xf>
    <xf numFmtId="44" fontId="2" fillId="0" borderId="0" xfId="0" applyNumberFormat="1" applyFont="1" applyFill="1" applyBorder="1" applyAlignment="1">
      <alignment vertical="center" wrapText="1"/>
    </xf>
    <xf numFmtId="44" fontId="6" fillId="2" borderId="1" xfId="0" applyNumberFormat="1" applyFont="1" applyFill="1" applyBorder="1" applyAlignment="1">
      <alignment vertical="center" wrapText="1"/>
    </xf>
    <xf numFmtId="44" fontId="6" fillId="0" borderId="5" xfId="0" applyNumberFormat="1" applyFont="1" applyBorder="1" applyAlignment="1">
      <alignment vertical="center" wrapText="1"/>
    </xf>
    <xf numFmtId="44" fontId="6" fillId="0" borderId="6" xfId="0" applyNumberFormat="1" applyFont="1" applyBorder="1" applyAlignment="1">
      <alignment vertical="center" wrapText="1"/>
    </xf>
    <xf numFmtId="44" fontId="2" fillId="0" borderId="0" xfId="0" applyNumberFormat="1" applyFont="1" applyBorder="1" applyAlignment="1">
      <alignment horizontal="center" vertical="center" wrapText="1"/>
    </xf>
    <xf numFmtId="44" fontId="2" fillId="0" borderId="0" xfId="0" applyNumberFormat="1" applyFont="1" applyAlignment="1">
      <alignment vertical="center" wrapText="1"/>
    </xf>
    <xf numFmtId="185" fontId="16" fillId="5" borderId="8" xfId="0" applyNumberFormat="1" applyFont="1" applyFill="1" applyBorder="1" applyAlignment="1">
      <alignment horizontal="center" vertical="center" wrapText="1"/>
    </xf>
    <xf numFmtId="44" fontId="2" fillId="0" borderId="4" xfId="0" applyNumberFormat="1" applyFont="1" applyBorder="1" applyAlignment="1">
      <alignment horizontal="right" vertical="center" wrapText="1"/>
    </xf>
    <xf numFmtId="44" fontId="2" fillId="0" borderId="19" xfId="0" applyNumberFormat="1" applyFont="1" applyBorder="1" applyAlignment="1">
      <alignment horizontal="left" vertical="center" wrapText="1" indent="2"/>
    </xf>
    <xf numFmtId="44" fontId="2" fillId="0" borderId="19" xfId="0" applyNumberFormat="1" applyFont="1" applyBorder="1" applyAlignment="1">
      <alignment vertical="center" wrapText="1"/>
    </xf>
    <xf numFmtId="44" fontId="8" fillId="0" borderId="0" xfId="0" applyNumberFormat="1" applyFont="1" applyBorder="1" applyAlignment="1">
      <alignment vertical="center" wrapText="1"/>
    </xf>
    <xf numFmtId="44" fontId="3" fillId="0" borderId="0" xfId="0" applyNumberFormat="1" applyFont="1" applyBorder="1" applyAlignment="1">
      <alignment vertical="center" wrapText="1"/>
    </xf>
    <xf numFmtId="0" fontId="59" fillId="0" borderId="0" xfId="0" applyFont="1"/>
    <xf numFmtId="0" fontId="61" fillId="0" borderId="3" xfId="0" applyFont="1" applyBorder="1" applyAlignment="1">
      <alignment horizontal="center" vertical="center" wrapText="1"/>
    </xf>
    <xf numFmtId="2" fontId="61" fillId="0" borderId="28" xfId="0" applyNumberFormat="1" applyFont="1" applyBorder="1" applyAlignment="1">
      <alignment horizontal="center" vertical="center" wrapText="1"/>
    </xf>
    <xf numFmtId="2" fontId="61" fillId="0" borderId="1" xfId="0" applyNumberFormat="1" applyFont="1" applyBorder="1" applyAlignment="1">
      <alignment horizontal="center" vertical="center" wrapText="1"/>
    </xf>
    <xf numFmtId="0" fontId="61" fillId="0" borderId="17" xfId="0" applyFont="1" applyBorder="1" applyAlignment="1">
      <alignment horizontal="center" vertical="center" wrapText="1"/>
    </xf>
    <xf numFmtId="2" fontId="61" fillId="0" borderId="27" xfId="0" applyNumberFormat="1" applyFont="1" applyBorder="1" applyAlignment="1">
      <alignment horizontal="center" vertical="center" wrapText="1"/>
    </xf>
    <xf numFmtId="2" fontId="61" fillId="0" borderId="25" xfId="0" applyNumberFormat="1" applyFont="1" applyBorder="1" applyAlignment="1">
      <alignment horizontal="center" vertical="center" wrapText="1"/>
    </xf>
    <xf numFmtId="0" fontId="61" fillId="0" borderId="0" xfId="0" applyFont="1" applyBorder="1" applyAlignment="1">
      <alignment horizontal="center" vertical="center" wrapText="1"/>
    </xf>
    <xf numFmtId="0" fontId="25" fillId="2" borderId="16" xfId="0" applyFont="1" applyFill="1" applyBorder="1" applyAlignment="1">
      <alignment horizontal="center" vertical="center"/>
    </xf>
    <xf numFmtId="0" fontId="0" fillId="0" borderId="16" xfId="0" applyBorder="1" applyAlignment="1">
      <alignment horizontal="center" vertical="center" wrapText="1"/>
    </xf>
    <xf numFmtId="4" fontId="25" fillId="0" borderId="16" xfId="0" applyNumberFormat="1" applyFont="1" applyBorder="1" applyAlignment="1">
      <alignment horizontal="center" vertical="center"/>
    </xf>
    <xf numFmtId="0" fontId="0" fillId="0" borderId="16" xfId="0" applyBorder="1" applyAlignment="1">
      <alignment horizontal="center" vertical="center"/>
    </xf>
    <xf numFmtId="0" fontId="18" fillId="0" borderId="16" xfId="0" applyFont="1" applyBorder="1" applyAlignment="1">
      <alignment vertical="center" wrapText="1"/>
    </xf>
    <xf numFmtId="0" fontId="9" fillId="0" borderId="16" xfId="0" applyFont="1" applyBorder="1" applyAlignment="1">
      <alignment horizontal="center" vertical="center"/>
    </xf>
    <xf numFmtId="44" fontId="9" fillId="0" borderId="16" xfId="0" applyNumberFormat="1" applyFont="1" applyBorder="1" applyAlignment="1">
      <alignment horizontal="center" vertical="center"/>
    </xf>
    <xf numFmtId="43" fontId="10" fillId="0" borderId="2" xfId="0" applyNumberFormat="1" applyFont="1" applyFill="1" applyBorder="1" applyAlignment="1">
      <alignment horizontal="center" vertical="center" wrapText="1"/>
    </xf>
    <xf numFmtId="0" fontId="3" fillId="0" borderId="25" xfId="0" applyFont="1" applyFill="1" applyBorder="1" applyAlignment="1">
      <alignment vertical="center" wrapText="1"/>
    </xf>
    <xf numFmtId="44" fontId="3" fillId="0" borderId="26" xfId="0" applyNumberFormat="1" applyFont="1" applyFill="1" applyBorder="1" applyAlignment="1">
      <alignment horizontal="right"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25" fillId="2" borderId="16" xfId="0" applyFont="1" applyFill="1" applyBorder="1" applyAlignment="1">
      <alignment horizontal="center" vertical="center"/>
    </xf>
    <xf numFmtId="43" fontId="2" fillId="3" borderId="2" xfId="1" applyFont="1" applyFill="1" applyBorder="1" applyAlignment="1">
      <alignment horizontal="center" vertical="center" wrapText="1"/>
    </xf>
    <xf numFmtId="186" fontId="2" fillId="0" borderId="2" xfId="0" applyNumberFormat="1" applyFont="1" applyBorder="1" applyAlignment="1">
      <alignment horizontal="justify" vertical="center" wrapText="1"/>
    </xf>
    <xf numFmtId="44" fontId="2" fillId="0" borderId="0" xfId="0" applyNumberFormat="1" applyFont="1" applyAlignment="1">
      <alignment horizontal="justify" vertical="center" wrapText="1"/>
    </xf>
    <xf numFmtId="187" fontId="61" fillId="0" borderId="23" xfId="0" applyNumberFormat="1" applyFont="1" applyBorder="1" applyAlignment="1">
      <alignment horizontal="center" vertical="center" wrapText="1"/>
    </xf>
    <xf numFmtId="187" fontId="61" fillId="5" borderId="23" xfId="0" applyNumberFormat="1" applyFont="1" applyFill="1" applyBorder="1" applyAlignment="1">
      <alignment horizontal="center" vertical="center" wrapText="1"/>
    </xf>
    <xf numFmtId="187" fontId="59" fillId="0" borderId="0" xfId="0" applyNumberFormat="1" applyFont="1"/>
    <xf numFmtId="187" fontId="61" fillId="0" borderId="0" xfId="0" applyNumberFormat="1" applyFont="1" applyBorder="1" applyAlignment="1">
      <alignment horizontal="center" vertical="center" wrapText="1"/>
    </xf>
    <xf numFmtId="187" fontId="61" fillId="5" borderId="24" xfId="0" applyNumberFormat="1" applyFont="1" applyFill="1" applyBorder="1" applyAlignment="1">
      <alignment horizontal="center" vertical="center" wrapText="1"/>
    </xf>
    <xf numFmtId="0" fontId="9" fillId="0" borderId="16" xfId="0" applyNumberFormat="1" applyFont="1" applyBorder="1" applyAlignment="1">
      <alignment horizontal="center" vertical="center"/>
    </xf>
    <xf numFmtId="0" fontId="3" fillId="0" borderId="25" xfId="0" applyFont="1" applyBorder="1" applyAlignment="1">
      <alignment horizontal="right" vertical="center" wrapText="1"/>
    </xf>
    <xf numFmtId="0" fontId="3" fillId="0" borderId="37" xfId="0" applyFont="1" applyBorder="1" applyAlignment="1">
      <alignment horizontal="right" vertical="center" wrapText="1"/>
    </xf>
    <xf numFmtId="0" fontId="2" fillId="0" borderId="0" xfId="0" applyFont="1" applyFill="1" applyAlignment="1">
      <alignment horizontal="left" vertical="center" wrapText="1" indent="1"/>
    </xf>
    <xf numFmtId="0" fontId="2" fillId="0" borderId="0" xfId="0" applyFont="1" applyAlignment="1">
      <alignment horizontal="left" vertical="center" wrapText="1" indent="1"/>
    </xf>
    <xf numFmtId="0" fontId="3" fillId="0" borderId="19" xfId="0" applyFont="1" applyFill="1" applyBorder="1" applyAlignment="1">
      <alignment horizontal="left" vertical="center" wrapText="1"/>
    </xf>
    <xf numFmtId="0" fontId="2" fillId="0" borderId="50"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51" xfId="0" applyFont="1" applyFill="1" applyBorder="1" applyAlignment="1">
      <alignment horizontal="left" vertical="center" wrapText="1" indent="1"/>
    </xf>
    <xf numFmtId="0" fontId="3" fillId="2" borderId="34" xfId="0" applyFont="1" applyFill="1" applyBorder="1" applyAlignment="1">
      <alignment horizontal="left" vertical="center" wrapText="1"/>
    </xf>
    <xf numFmtId="0" fontId="10" fillId="0" borderId="0" xfId="0" applyFont="1" applyFill="1" applyAlignment="1">
      <alignment horizontal="left" vertical="center" wrapText="1" indent="1"/>
    </xf>
    <xf numFmtId="0" fontId="5" fillId="0" borderId="3" xfId="0" applyFont="1" applyBorder="1" applyAlignment="1">
      <alignment horizontal="center" vertical="center" wrapText="1"/>
    </xf>
    <xf numFmtId="0" fontId="3" fillId="0" borderId="34"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3" fillId="0" borderId="2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2" borderId="19" xfId="0" applyFont="1" applyFill="1" applyBorder="1" applyAlignment="1">
      <alignment horizontal="left" vertical="center" wrapText="1"/>
    </xf>
    <xf numFmtId="0" fontId="3" fillId="0" borderId="20" xfId="0" applyFont="1" applyBorder="1" applyAlignment="1">
      <alignment horizontal="right" vertical="center" wrapText="1"/>
    </xf>
    <xf numFmtId="0" fontId="3" fillId="0" borderId="16" xfId="0" applyFont="1" applyBorder="1" applyAlignment="1">
      <alignment horizontal="right" vertical="center" wrapText="1"/>
    </xf>
    <xf numFmtId="0" fontId="4" fillId="0" borderId="4"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51" xfId="0" applyFont="1" applyBorder="1" applyAlignment="1">
      <alignment horizontal="left" vertical="center" wrapText="1" indent="1"/>
    </xf>
    <xf numFmtId="0" fontId="3" fillId="0" borderId="19" xfId="0" applyFont="1" applyBorder="1" applyAlignment="1">
      <alignment horizontal="left" vertical="center" wrapText="1"/>
    </xf>
    <xf numFmtId="0" fontId="10" fillId="0" borderId="0" xfId="0" applyFont="1" applyAlignment="1">
      <alignment horizontal="left" vertical="center" wrapText="1" indent="1"/>
    </xf>
    <xf numFmtId="0" fontId="3" fillId="3" borderId="19" xfId="0" applyFont="1" applyFill="1" applyBorder="1" applyAlignment="1">
      <alignment horizontal="left" vertical="center" wrapText="1"/>
    </xf>
    <xf numFmtId="0" fontId="2" fillId="0" borderId="17"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5" fillId="0" borderId="31" xfId="0" applyFont="1" applyBorder="1" applyAlignment="1">
      <alignment horizontal="center" vertical="center" wrapText="1"/>
    </xf>
    <xf numFmtId="14" fontId="3" fillId="0" borderId="16" xfId="0" applyNumberFormat="1" applyFont="1" applyBorder="1" applyAlignment="1">
      <alignment horizontal="left" vertical="center" wrapText="1"/>
    </xf>
    <xf numFmtId="10" fontId="3" fillId="0" borderId="16"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6" fillId="2" borderId="33" xfId="0" applyFont="1" applyFill="1" applyBorder="1" applyAlignment="1">
      <alignment horizontal="center" vertical="center" wrapText="1"/>
    </xf>
    <xf numFmtId="0" fontId="2" fillId="0" borderId="0" xfId="0" applyFont="1" applyAlignment="1">
      <alignment horizontal="left" vertical="center" wrapText="1"/>
    </xf>
    <xf numFmtId="0" fontId="2" fillId="0" borderId="21" xfId="0" applyFont="1" applyBorder="1" applyAlignment="1">
      <alignment horizontal="center" vertical="center" wrapText="1"/>
    </xf>
    <xf numFmtId="0" fontId="2"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wrapText="1"/>
    </xf>
    <xf numFmtId="0" fontId="6" fillId="2" borderId="1" xfId="0" applyFont="1" applyFill="1" applyBorder="1" applyAlignment="1">
      <alignment horizontal="right" vertical="center" wrapText="1"/>
    </xf>
    <xf numFmtId="0" fontId="6" fillId="0" borderId="11" xfId="0" applyFont="1" applyBorder="1" applyAlignment="1">
      <alignment horizontal="right" vertical="center" wrapText="1"/>
    </xf>
    <xf numFmtId="0" fontId="6" fillId="0" borderId="6" xfId="0" applyFont="1" applyBorder="1" applyAlignment="1">
      <alignment horizontal="right" vertical="center" wrapText="1"/>
    </xf>
    <xf numFmtId="0" fontId="3" fillId="0" borderId="25" xfId="0" applyFont="1" applyFill="1" applyBorder="1" applyAlignment="1">
      <alignment horizontal="right" vertical="center" wrapText="1"/>
    </xf>
    <xf numFmtId="0" fontId="3" fillId="0" borderId="37" xfId="0" applyFont="1" applyFill="1" applyBorder="1" applyAlignment="1">
      <alignment horizontal="right" vertical="center" wrapText="1"/>
    </xf>
    <xf numFmtId="0" fontId="3" fillId="0" borderId="0" xfId="0" applyFont="1" applyAlignment="1">
      <alignment horizontal="center" vertical="center" wrapText="1"/>
    </xf>
    <xf numFmtId="0" fontId="3" fillId="0" borderId="23"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 xfId="0" applyFont="1" applyBorder="1" applyAlignment="1">
      <alignment horizontal="left" vertical="center" wrapText="1"/>
    </xf>
    <xf numFmtId="0" fontId="60" fillId="0" borderId="23" xfId="0" applyFont="1" applyBorder="1" applyAlignment="1">
      <alignment horizontal="left" vertical="center" wrapText="1"/>
    </xf>
    <xf numFmtId="0" fontId="60"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2" fillId="0" borderId="9" xfId="0" applyFont="1" applyBorder="1" applyAlignment="1">
      <alignment horizontal="right" vertical="center" wrapText="1"/>
    </xf>
    <xf numFmtId="0" fontId="12" fillId="0" borderId="1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1" xfId="0" applyFont="1" applyBorder="1" applyAlignment="1">
      <alignment horizontal="center" vertical="center" wrapText="1"/>
    </xf>
    <xf numFmtId="17" fontId="12" fillId="0" borderId="1" xfId="0" applyNumberFormat="1" applyFont="1" applyBorder="1" applyAlignment="1">
      <alignment horizontal="center" vertical="center" wrapText="1"/>
    </xf>
    <xf numFmtId="0" fontId="3" fillId="0" borderId="8" xfId="0" applyFont="1" applyBorder="1" applyAlignment="1">
      <alignment horizontal="center" wrapText="1"/>
    </xf>
    <xf numFmtId="0" fontId="12" fillId="0" borderId="0" xfId="0" applyFont="1" applyBorder="1" applyAlignment="1">
      <alignment horizontal="center" vertical="center" wrapText="1"/>
    </xf>
    <xf numFmtId="0" fontId="25" fillId="2" borderId="16" xfId="0" applyFont="1" applyFill="1" applyBorder="1" applyAlignment="1">
      <alignment horizontal="center" vertical="center"/>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2" fontId="0" fillId="0" borderId="16" xfId="0" applyNumberForma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cellXfs>
  <cellStyles count="20283">
    <cellStyle name="_x000d__x000a_JournalTemplate=C:\COMFO\CTALK\JOURSTD.TPL_x000d__x000a_LbStateAddress=3 3 0 251 1 89 2 311_x000d__x000a_LbStateJou" xfId="88"/>
    <cellStyle name="20% - Ênfase1 100" xfId="33"/>
    <cellStyle name="20% - Ênfase1 2" xfId="5591"/>
    <cellStyle name="20% - Ênfase2 2" xfId="3856"/>
    <cellStyle name="20% - Ênfase3 2" xfId="3968"/>
    <cellStyle name="20% - Ênfase4 2" xfId="5427"/>
    <cellStyle name="20% - Ênfase5 2" xfId="5541"/>
    <cellStyle name="20% - Ênfase6 2" xfId="3909"/>
    <cellStyle name="40% - Ênfase1 2" xfId="3947"/>
    <cellStyle name="40% - Ênfase2 2" xfId="5468"/>
    <cellStyle name="40% - Ênfase3 2" xfId="5504"/>
    <cellStyle name="40% - Ênfase4 2" xfId="5586"/>
    <cellStyle name="40% - Ênfase5 2" xfId="3857"/>
    <cellStyle name="40% - Ênfase6 2" xfId="3797"/>
    <cellStyle name="60% - Ênfase1 2" xfId="5535"/>
    <cellStyle name="60% - Ênfase2 2" xfId="5590"/>
    <cellStyle name="60% - Ênfase3 2" xfId="5480"/>
    <cellStyle name="60% - Ênfase4 2" xfId="5519"/>
    <cellStyle name="60% - Ênfase5 2" xfId="5515"/>
    <cellStyle name="60% - Ênfase6 2" xfId="5499"/>
    <cellStyle name="60% - Ênfase6 37" xfId="34"/>
    <cellStyle name="Bom 2" xfId="5445"/>
    <cellStyle name="Cálculo 2" xfId="3829"/>
    <cellStyle name="Célula de Verificação 2" xfId="5428"/>
    <cellStyle name="Célula Vinculada 2" xfId="5450"/>
    <cellStyle name="Comma_Arauco Piping list" xfId="89"/>
    <cellStyle name="Comma0" xfId="90"/>
    <cellStyle name="CORES" xfId="91"/>
    <cellStyle name="Currency [0]_Arauco Piping list" xfId="92"/>
    <cellStyle name="Currency_Arauco Piping list" xfId="93"/>
    <cellStyle name="Currency0" xfId="94"/>
    <cellStyle name="Data" xfId="95"/>
    <cellStyle name="Date" xfId="96"/>
    <cellStyle name="Ênfase1 2" xfId="5556"/>
    <cellStyle name="Ênfase2 2" xfId="5505"/>
    <cellStyle name="Ênfase3 2" xfId="3907"/>
    <cellStyle name="Ênfase4 2" xfId="3799"/>
    <cellStyle name="Ênfase5 2" xfId="3850"/>
    <cellStyle name="Ênfase6 2" xfId="5454"/>
    <cellStyle name="Entrada 2" xfId="5398"/>
    <cellStyle name="Excel Built-in Excel Built-in Excel Built-in Excel Built-in Excel Built-in Excel Built-in Excel Built-in Excel Built-in Separador de milhares 4" xfId="35"/>
    <cellStyle name="Excel Built-in Excel Built-in Excel Built-in Excel Built-in Excel Built-in Excel Built-in Excel Built-in Separador de milhares 4" xfId="36"/>
    <cellStyle name="Excel Built-in Normal" xfId="20"/>
    <cellStyle name="Excel Built-in Normal 1" xfId="37"/>
    <cellStyle name="Excel Built-in Normal 2" xfId="57"/>
    <cellStyle name="Excel Built-in Normal 3" xfId="21"/>
    <cellStyle name="Excel_BuiltIn_Comma" xfId="38"/>
    <cellStyle name="Fixed" xfId="97"/>
    <cellStyle name="Fixo" xfId="98"/>
    <cellStyle name="Followed Hyperlink" xfId="99"/>
    <cellStyle name="Grey" xfId="100"/>
    <cellStyle name="Heading" xfId="39"/>
    <cellStyle name="Heading 1" xfId="101"/>
    <cellStyle name="Heading 2" xfId="102"/>
    <cellStyle name="Heading1" xfId="40"/>
    <cellStyle name="Hiperlink 2" xfId="13"/>
    <cellStyle name="Hiperlink 2 2" xfId="58"/>
    <cellStyle name="Incorreto 2" xfId="5413"/>
    <cellStyle name="Indefinido" xfId="103"/>
    <cellStyle name="Input [yellow]" xfId="104"/>
    <cellStyle name="material" xfId="105"/>
    <cellStyle name="material 2" xfId="512"/>
    <cellStyle name="material 2 2" xfId="1071"/>
    <cellStyle name="material 3" xfId="453"/>
    <cellStyle name="material 4" xfId="337"/>
    <cellStyle name="MINIPG" xfId="106"/>
    <cellStyle name="Moeda 2" xfId="6"/>
    <cellStyle name="Moeda 2 2" xfId="59"/>
    <cellStyle name="Moeda 2 2 2" xfId="14819"/>
    <cellStyle name="Moeda 2 3" xfId="14806"/>
    <cellStyle name="Moeda 3" xfId="14"/>
    <cellStyle name="Moeda 3 2" xfId="14809"/>
    <cellStyle name="Moeda 4" xfId="29"/>
    <cellStyle name="Moeda 4 2" xfId="14813"/>
    <cellStyle name="Neutra 2" xfId="5439"/>
    <cellStyle name="Normal" xfId="0" builtinId="0"/>
    <cellStyle name="Normal - Style1" xfId="107"/>
    <cellStyle name="Normal 10" xfId="7"/>
    <cellStyle name="Normal 10 2" xfId="282"/>
    <cellStyle name="Normal 10 2 2" xfId="1022"/>
    <cellStyle name="Normal 10 3" xfId="965"/>
    <cellStyle name="Normal 100" xfId="964"/>
    <cellStyle name="Normal 101" xfId="1284"/>
    <cellStyle name="Normal 102" xfId="1287"/>
    <cellStyle name="Normal 103" xfId="2021"/>
    <cellStyle name="Normal 104" xfId="2026"/>
    <cellStyle name="Normal 105" xfId="2030"/>
    <cellStyle name="Normal 106" xfId="2036"/>
    <cellStyle name="Normal 107" xfId="2043"/>
    <cellStyle name="Normal 108" xfId="2027"/>
    <cellStyle name="Normal 109" xfId="2046"/>
    <cellStyle name="Normal 11" xfId="77"/>
    <cellStyle name="Normal 11 2" xfId="283"/>
    <cellStyle name="Normal 11 2 2" xfId="1023"/>
    <cellStyle name="Normal 11 3" xfId="966"/>
    <cellStyle name="Normal 110" xfId="2041"/>
    <cellStyle name="Normal 111" xfId="2022"/>
    <cellStyle name="Normal 112" xfId="2048"/>
    <cellStyle name="Normal 113" xfId="2044"/>
    <cellStyle name="Normal 114" xfId="2038"/>
    <cellStyle name="Normal 115" xfId="2029"/>
    <cellStyle name="Normal 116" xfId="2025"/>
    <cellStyle name="Normal 117" xfId="2031"/>
    <cellStyle name="Normal 118" xfId="2024"/>
    <cellStyle name="Normal 119" xfId="2035"/>
    <cellStyle name="Normal 12" xfId="74"/>
    <cellStyle name="Normal 12 2" xfId="513"/>
    <cellStyle name="Normal 12 2 2" xfId="1072"/>
    <cellStyle name="Normal 12 3" xfId="454"/>
    <cellStyle name="Normal 12 4" xfId="338"/>
    <cellStyle name="Normal 120" xfId="2023"/>
    <cellStyle name="Normal 121" xfId="2032"/>
    <cellStyle name="Normal 122" xfId="2047"/>
    <cellStyle name="Normal 123" xfId="2028"/>
    <cellStyle name="Normal 124" xfId="2049"/>
    <cellStyle name="Normal 125" xfId="2039"/>
    <cellStyle name="Normal 126" xfId="2040"/>
    <cellStyle name="Normal 127" xfId="2033"/>
    <cellStyle name="Normal 128" xfId="2045"/>
    <cellStyle name="Normal 129" xfId="2034"/>
    <cellStyle name="Normal 13" xfId="75"/>
    <cellStyle name="Normal 13 10" xfId="1289"/>
    <cellStyle name="Normal 13 10 2" xfId="4640"/>
    <cellStyle name="Normal 13 10 2 2" xfId="9624"/>
    <cellStyle name="Normal 13 10 3" xfId="6369"/>
    <cellStyle name="Normal 13 10 3 2" xfId="11311"/>
    <cellStyle name="Normal 13 10 4" xfId="7877"/>
    <cellStyle name="Normal 13 10 5" xfId="2916"/>
    <cellStyle name="Normal 13 11" xfId="232"/>
    <cellStyle name="Normal 13 11 2" xfId="3858"/>
    <cellStyle name="Normal 13 11 2 2" xfId="8945"/>
    <cellStyle name="Normal 13 11 3" xfId="5636"/>
    <cellStyle name="Normal 13 11 3 2" xfId="10578"/>
    <cellStyle name="Normal 13 11 4" xfId="7144"/>
    <cellStyle name="Normal 13 11 5" xfId="2182"/>
    <cellStyle name="Normal 13 12" xfId="2116"/>
    <cellStyle name="Normal 13 12 2" xfId="5472"/>
    <cellStyle name="Normal 13 12 2 2" xfId="10437"/>
    <cellStyle name="Normal 13 12 3" xfId="8616"/>
    <cellStyle name="Normal 13 13" xfId="3655"/>
    <cellStyle name="Normal 13 13 2" xfId="8753"/>
    <cellStyle name="Normal 13 14" xfId="3803"/>
    <cellStyle name="Normal 13 14 2" xfId="8896"/>
    <cellStyle name="Normal 13 15" xfId="5597"/>
    <cellStyle name="Normal 13 15 2" xfId="10539"/>
    <cellStyle name="Normal 13 16" xfId="7105"/>
    <cellStyle name="Normal 13 17" xfId="2075"/>
    <cellStyle name="Normal 13 2" xfId="129"/>
    <cellStyle name="Normal 13 2 10" xfId="2131"/>
    <cellStyle name="Normal 13 2 10 2" xfId="4255"/>
    <cellStyle name="Normal 13 2 10 2 2" xfId="9241"/>
    <cellStyle name="Normal 13 2 10 3" xfId="8617"/>
    <cellStyle name="Normal 13 2 11" xfId="3656"/>
    <cellStyle name="Normal 13 2 11 2" xfId="8754"/>
    <cellStyle name="Normal 13 2 12" xfId="3823"/>
    <cellStyle name="Normal 13 2 12 2" xfId="8915"/>
    <cellStyle name="Normal 13 2 13" xfId="5612"/>
    <cellStyle name="Normal 13 2 13 2" xfId="10554"/>
    <cellStyle name="Normal 13 2 14" xfId="7120"/>
    <cellStyle name="Normal 13 2 15" xfId="2084"/>
    <cellStyle name="Normal 13 2 2" xfId="515"/>
    <cellStyle name="Normal 13 2 2 10" xfId="2323"/>
    <cellStyle name="Normal 13 2 2 2" xfId="720"/>
    <cellStyle name="Normal 13 2 2 2 2" xfId="1186"/>
    <cellStyle name="Normal 13 2 2 2 2 2" xfId="1334"/>
    <cellStyle name="Normal 13 2 2 2 2 2 2" xfId="4685"/>
    <cellStyle name="Normal 13 2 2 2 2 2 2 2" xfId="9669"/>
    <cellStyle name="Normal 13 2 2 2 2 2 3" xfId="6414"/>
    <cellStyle name="Normal 13 2 2 2 2 2 3 2" xfId="11356"/>
    <cellStyle name="Normal 13 2 2 2 2 2 4" xfId="7922"/>
    <cellStyle name="Normal 13 2 2 2 2 2 5" xfId="2961"/>
    <cellStyle name="Normal 13 2 2 2 2 3" xfId="4547"/>
    <cellStyle name="Normal 13 2 2 2 2 3 2" xfId="9531"/>
    <cellStyle name="Normal 13 2 2 2 2 4" xfId="6278"/>
    <cellStyle name="Normal 13 2 2 2 2 4 2" xfId="11220"/>
    <cellStyle name="Normal 13 2 2 2 2 5" xfId="7786"/>
    <cellStyle name="Normal 13 2 2 2 2 6" xfId="2825"/>
    <cellStyle name="Normal 13 2 2 2 3" xfId="1333"/>
    <cellStyle name="Normal 13 2 2 2 3 2" xfId="4684"/>
    <cellStyle name="Normal 13 2 2 2 3 2 2" xfId="9668"/>
    <cellStyle name="Normal 13 2 2 2 3 3" xfId="6413"/>
    <cellStyle name="Normal 13 2 2 2 3 3 2" xfId="11355"/>
    <cellStyle name="Normal 13 2 2 2 3 4" xfId="7921"/>
    <cellStyle name="Normal 13 2 2 2 3 5" xfId="2960"/>
    <cellStyle name="Normal 13 2 2 2 4" xfId="4164"/>
    <cellStyle name="Normal 13 2 2 2 4 2" xfId="9150"/>
    <cellStyle name="Normal 13 2 2 2 5" xfId="5911"/>
    <cellStyle name="Normal 13 2 2 2 5 2" xfId="10853"/>
    <cellStyle name="Normal 13 2 2 2 6" xfId="7419"/>
    <cellStyle name="Normal 13 2 2 2 7" xfId="2458"/>
    <cellStyle name="Normal 13 2 2 3" xfId="871"/>
    <cellStyle name="Normal 13 2 2 3 2" xfId="1335"/>
    <cellStyle name="Normal 13 2 2 3 2 2" xfId="4686"/>
    <cellStyle name="Normal 13 2 2 3 2 2 2" xfId="9670"/>
    <cellStyle name="Normal 13 2 2 3 2 3" xfId="6415"/>
    <cellStyle name="Normal 13 2 2 3 2 3 2" xfId="11357"/>
    <cellStyle name="Normal 13 2 2 3 2 4" xfId="7923"/>
    <cellStyle name="Normal 13 2 2 3 2 5" xfId="2962"/>
    <cellStyle name="Normal 13 2 2 3 3" xfId="4305"/>
    <cellStyle name="Normal 13 2 2 3 3 2" xfId="9291"/>
    <cellStyle name="Normal 13 2 2 3 4" xfId="6049"/>
    <cellStyle name="Normal 13 2 2 3 4 2" xfId="10991"/>
    <cellStyle name="Normal 13 2 2 3 5" xfId="7557"/>
    <cellStyle name="Normal 13 2 2 3 6" xfId="2596"/>
    <cellStyle name="Normal 13 2 2 4" xfId="1332"/>
    <cellStyle name="Normal 13 2 2 4 2" xfId="4683"/>
    <cellStyle name="Normal 13 2 2 4 2 2" xfId="9667"/>
    <cellStyle name="Normal 13 2 2 4 3" xfId="6412"/>
    <cellStyle name="Normal 13 2 2 4 3 2" xfId="11354"/>
    <cellStyle name="Normal 13 2 2 4 4" xfId="7920"/>
    <cellStyle name="Normal 13 2 2 4 5" xfId="2959"/>
    <cellStyle name="Normal 13 2 2 5" xfId="3704"/>
    <cellStyle name="Normal 13 2 2 5 2" xfId="5383"/>
    <cellStyle name="Normal 13 2 2 5 2 2" xfId="10364"/>
    <cellStyle name="Normal 13 2 2 5 3" xfId="8663"/>
    <cellStyle name="Normal 13 2 2 6" xfId="4021"/>
    <cellStyle name="Normal 13 2 2 6 2" xfId="8800"/>
    <cellStyle name="Normal 13 2 2 7" xfId="5373"/>
    <cellStyle name="Normal 13 2 2 7 2" xfId="10357"/>
    <cellStyle name="Normal 13 2 2 8" xfId="5776"/>
    <cellStyle name="Normal 13 2 2 8 2" xfId="10718"/>
    <cellStyle name="Normal 13 2 2 9" xfId="7284"/>
    <cellStyle name="Normal 13 2 3" xfId="622"/>
    <cellStyle name="Normal 13 2 3 10" xfId="2366"/>
    <cellStyle name="Normal 13 2 3 2" xfId="764"/>
    <cellStyle name="Normal 13 2 3 2 2" xfId="1229"/>
    <cellStyle name="Normal 13 2 3 2 2 2" xfId="1338"/>
    <cellStyle name="Normal 13 2 3 2 2 2 2" xfId="4689"/>
    <cellStyle name="Normal 13 2 3 2 2 2 2 2" xfId="9673"/>
    <cellStyle name="Normal 13 2 3 2 2 2 3" xfId="6418"/>
    <cellStyle name="Normal 13 2 3 2 2 2 3 2" xfId="11360"/>
    <cellStyle name="Normal 13 2 3 2 2 2 4" xfId="7926"/>
    <cellStyle name="Normal 13 2 3 2 2 2 5" xfId="2965"/>
    <cellStyle name="Normal 13 2 3 2 2 3" xfId="4590"/>
    <cellStyle name="Normal 13 2 3 2 2 3 2" xfId="9574"/>
    <cellStyle name="Normal 13 2 3 2 2 4" xfId="6321"/>
    <cellStyle name="Normal 13 2 3 2 2 4 2" xfId="11263"/>
    <cellStyle name="Normal 13 2 3 2 2 5" xfId="7829"/>
    <cellStyle name="Normal 13 2 3 2 2 6" xfId="2868"/>
    <cellStyle name="Normal 13 2 3 2 3" xfId="1337"/>
    <cellStyle name="Normal 13 2 3 2 3 2" xfId="4688"/>
    <cellStyle name="Normal 13 2 3 2 3 2 2" xfId="9672"/>
    <cellStyle name="Normal 13 2 3 2 3 3" xfId="6417"/>
    <cellStyle name="Normal 13 2 3 2 3 3 2" xfId="11359"/>
    <cellStyle name="Normal 13 2 3 2 3 4" xfId="7925"/>
    <cellStyle name="Normal 13 2 3 2 3 5" xfId="2964"/>
    <cellStyle name="Normal 13 2 3 2 4" xfId="4207"/>
    <cellStyle name="Normal 13 2 3 2 4 2" xfId="9193"/>
    <cellStyle name="Normal 13 2 3 2 5" xfId="5954"/>
    <cellStyle name="Normal 13 2 3 2 5 2" xfId="10896"/>
    <cellStyle name="Normal 13 2 3 2 6" xfId="7462"/>
    <cellStyle name="Normal 13 2 3 2 7" xfId="2501"/>
    <cellStyle name="Normal 13 2 3 3" xfId="917"/>
    <cellStyle name="Normal 13 2 3 3 2" xfId="1339"/>
    <cellStyle name="Normal 13 2 3 3 2 2" xfId="4690"/>
    <cellStyle name="Normal 13 2 3 3 2 2 2" xfId="9674"/>
    <cellStyle name="Normal 13 2 3 3 2 3" xfId="6419"/>
    <cellStyle name="Normal 13 2 3 3 2 3 2" xfId="11361"/>
    <cellStyle name="Normal 13 2 3 3 2 4" xfId="7927"/>
    <cellStyle name="Normal 13 2 3 3 2 5" xfId="2966"/>
    <cellStyle name="Normal 13 2 3 3 3" xfId="4349"/>
    <cellStyle name="Normal 13 2 3 3 3 2" xfId="9334"/>
    <cellStyle name="Normal 13 2 3 3 4" xfId="6092"/>
    <cellStyle name="Normal 13 2 3 3 4 2" xfId="11034"/>
    <cellStyle name="Normal 13 2 3 3 5" xfId="7600"/>
    <cellStyle name="Normal 13 2 3 3 6" xfId="2639"/>
    <cellStyle name="Normal 13 2 3 4" xfId="1336"/>
    <cellStyle name="Normal 13 2 3 4 2" xfId="4687"/>
    <cellStyle name="Normal 13 2 3 4 2 2" xfId="9671"/>
    <cellStyle name="Normal 13 2 3 4 3" xfId="6416"/>
    <cellStyle name="Normal 13 2 3 4 3 2" xfId="11358"/>
    <cellStyle name="Normal 13 2 3 4 4" xfId="7924"/>
    <cellStyle name="Normal 13 2 3 4 5" xfId="2963"/>
    <cellStyle name="Normal 13 2 3 5" xfId="3747"/>
    <cellStyle name="Normal 13 2 3 5 2" xfId="5426"/>
    <cellStyle name="Normal 13 2 3 5 2 2" xfId="10402"/>
    <cellStyle name="Normal 13 2 3 5 3" xfId="8707"/>
    <cellStyle name="Normal 13 2 3 6" xfId="4071"/>
    <cellStyle name="Normal 13 2 3 6 2" xfId="8843"/>
    <cellStyle name="Normal 13 2 3 7" xfId="5425"/>
    <cellStyle name="Normal 13 2 3 7 2" xfId="10401"/>
    <cellStyle name="Normal 13 2 3 8" xfId="5819"/>
    <cellStyle name="Normal 13 2 3 8 2" xfId="10761"/>
    <cellStyle name="Normal 13 2 3 9" xfId="7327"/>
    <cellStyle name="Normal 13 2 4" xfId="456"/>
    <cellStyle name="Normal 13 2 4 2" xfId="1027"/>
    <cellStyle name="Normal 13 2 4 2 2" xfId="1341"/>
    <cellStyle name="Normal 13 2 4 2 2 2" xfId="4692"/>
    <cellStyle name="Normal 13 2 4 2 2 2 2" xfId="9676"/>
    <cellStyle name="Normal 13 2 4 2 2 3" xfId="6421"/>
    <cellStyle name="Normal 13 2 4 2 2 3 2" xfId="11363"/>
    <cellStyle name="Normal 13 2 4 2 2 4" xfId="7929"/>
    <cellStyle name="Normal 13 2 4 2 2 5" xfId="2968"/>
    <cellStyle name="Normal 13 2 4 2 3" xfId="4442"/>
    <cellStyle name="Normal 13 2 4 2 3 2" xfId="9427"/>
    <cellStyle name="Normal 13 2 4 2 4" xfId="6182"/>
    <cellStyle name="Normal 13 2 4 2 4 2" xfId="11124"/>
    <cellStyle name="Normal 13 2 4 2 5" xfId="7690"/>
    <cellStyle name="Normal 13 2 4 2 6" xfId="2729"/>
    <cellStyle name="Normal 13 2 4 3" xfId="1340"/>
    <cellStyle name="Normal 13 2 4 3 2" xfId="4691"/>
    <cellStyle name="Normal 13 2 4 3 2 2" xfId="9675"/>
    <cellStyle name="Normal 13 2 4 3 3" xfId="6420"/>
    <cellStyle name="Normal 13 2 4 3 3 2" xfId="11362"/>
    <cellStyle name="Normal 13 2 4 3 4" xfId="7928"/>
    <cellStyle name="Normal 13 2 4 3 5" xfId="2967"/>
    <cellStyle name="Normal 13 2 4 4" xfId="3973"/>
    <cellStyle name="Normal 13 2 4 4 2" xfId="9045"/>
    <cellStyle name="Normal 13 2 4 5" xfId="5730"/>
    <cellStyle name="Normal 13 2 4 5 2" xfId="10672"/>
    <cellStyle name="Normal 13 2 4 6" xfId="7238"/>
    <cellStyle name="Normal 13 2 4 7" xfId="2277"/>
    <cellStyle name="Normal 13 2 5" xfId="674"/>
    <cellStyle name="Normal 13 2 5 2" xfId="1140"/>
    <cellStyle name="Normal 13 2 5 2 2" xfId="1343"/>
    <cellStyle name="Normal 13 2 5 2 2 2" xfId="4694"/>
    <cellStyle name="Normal 13 2 5 2 2 2 2" xfId="9678"/>
    <cellStyle name="Normal 13 2 5 2 2 3" xfId="6423"/>
    <cellStyle name="Normal 13 2 5 2 2 3 2" xfId="11365"/>
    <cellStyle name="Normal 13 2 5 2 2 4" xfId="7931"/>
    <cellStyle name="Normal 13 2 5 2 2 5" xfId="2970"/>
    <cellStyle name="Normal 13 2 5 2 3" xfId="4501"/>
    <cellStyle name="Normal 13 2 5 2 3 2" xfId="9485"/>
    <cellStyle name="Normal 13 2 5 2 4" xfId="6232"/>
    <cellStyle name="Normal 13 2 5 2 4 2" xfId="11174"/>
    <cellStyle name="Normal 13 2 5 2 5" xfId="7740"/>
    <cellStyle name="Normal 13 2 5 2 6" xfId="2779"/>
    <cellStyle name="Normal 13 2 5 3" xfId="1342"/>
    <cellStyle name="Normal 13 2 5 3 2" xfId="4693"/>
    <cellStyle name="Normal 13 2 5 3 2 2" xfId="9677"/>
    <cellStyle name="Normal 13 2 5 3 3" xfId="6422"/>
    <cellStyle name="Normal 13 2 5 3 3 2" xfId="11364"/>
    <cellStyle name="Normal 13 2 5 3 4" xfId="7930"/>
    <cellStyle name="Normal 13 2 5 3 5" xfId="2969"/>
    <cellStyle name="Normal 13 2 5 4" xfId="4118"/>
    <cellStyle name="Normal 13 2 5 4 2" xfId="9104"/>
    <cellStyle name="Normal 13 2 5 5" xfId="5865"/>
    <cellStyle name="Normal 13 2 5 5 2" xfId="10807"/>
    <cellStyle name="Normal 13 2 5 6" xfId="7373"/>
    <cellStyle name="Normal 13 2 5 7" xfId="2412"/>
    <cellStyle name="Normal 13 2 6" xfId="340"/>
    <cellStyle name="Normal 13 2 6 2" xfId="968"/>
    <cellStyle name="Normal 13 2 6 2 2" xfId="1345"/>
    <cellStyle name="Normal 13 2 6 2 2 2" xfId="4696"/>
    <cellStyle name="Normal 13 2 6 2 2 2 2" xfId="9680"/>
    <cellStyle name="Normal 13 2 6 2 2 3" xfId="6425"/>
    <cellStyle name="Normal 13 2 6 2 2 3 2" xfId="11367"/>
    <cellStyle name="Normal 13 2 6 2 2 4" xfId="7933"/>
    <cellStyle name="Normal 13 2 6 2 2 5" xfId="2972"/>
    <cellStyle name="Normal 13 2 6 2 3" xfId="4395"/>
    <cellStyle name="Normal 13 2 6 2 3 2" xfId="9380"/>
    <cellStyle name="Normal 13 2 6 2 4" xfId="6138"/>
    <cellStyle name="Normal 13 2 6 2 4 2" xfId="11080"/>
    <cellStyle name="Normal 13 2 6 2 5" xfId="7646"/>
    <cellStyle name="Normal 13 2 6 2 6" xfId="2685"/>
    <cellStyle name="Normal 13 2 6 3" xfId="1344"/>
    <cellStyle name="Normal 13 2 6 3 2" xfId="4695"/>
    <cellStyle name="Normal 13 2 6 3 2 2" xfId="9679"/>
    <cellStyle name="Normal 13 2 6 3 3" xfId="6424"/>
    <cellStyle name="Normal 13 2 6 3 3 2" xfId="11366"/>
    <cellStyle name="Normal 13 2 6 3 4" xfId="7932"/>
    <cellStyle name="Normal 13 2 6 3 5" xfId="2971"/>
    <cellStyle name="Normal 13 2 6 4" xfId="3913"/>
    <cellStyle name="Normal 13 2 6 4 2" xfId="8993"/>
    <cellStyle name="Normal 13 2 6 5" xfId="5681"/>
    <cellStyle name="Normal 13 2 6 5 2" xfId="10623"/>
    <cellStyle name="Normal 13 2 6 6" xfId="7189"/>
    <cellStyle name="Normal 13 2 6 7" xfId="2228"/>
    <cellStyle name="Normal 13 2 7" xfId="823"/>
    <cellStyle name="Normal 13 2 7 2" xfId="1346"/>
    <cellStyle name="Normal 13 2 7 2 2" xfId="4697"/>
    <cellStyle name="Normal 13 2 7 2 2 2" xfId="9681"/>
    <cellStyle name="Normal 13 2 7 2 3" xfId="6426"/>
    <cellStyle name="Normal 13 2 7 2 3 2" xfId="11368"/>
    <cellStyle name="Normal 13 2 7 2 4" xfId="7934"/>
    <cellStyle name="Normal 13 2 7 2 5" xfId="2973"/>
    <cellStyle name="Normal 13 2 7 3" xfId="4258"/>
    <cellStyle name="Normal 13 2 7 3 2" xfId="9244"/>
    <cellStyle name="Normal 13 2 7 4" xfId="6003"/>
    <cellStyle name="Normal 13 2 7 4 2" xfId="10945"/>
    <cellStyle name="Normal 13 2 7 5" xfId="7511"/>
    <cellStyle name="Normal 13 2 7 6" xfId="2550"/>
    <cellStyle name="Normal 13 2 8" xfId="1290"/>
    <cellStyle name="Normal 13 2 8 2" xfId="4641"/>
    <cellStyle name="Normal 13 2 8 2 2" xfId="9625"/>
    <cellStyle name="Normal 13 2 8 3" xfId="6370"/>
    <cellStyle name="Normal 13 2 8 3 2" xfId="11312"/>
    <cellStyle name="Normal 13 2 8 4" xfId="7878"/>
    <cellStyle name="Normal 13 2 8 5" xfId="2917"/>
    <cellStyle name="Normal 13 2 9" xfId="233"/>
    <cellStyle name="Normal 13 2 9 2" xfId="3859"/>
    <cellStyle name="Normal 13 2 9 2 2" xfId="8946"/>
    <cellStyle name="Normal 13 2 9 3" xfId="5637"/>
    <cellStyle name="Normal 13 2 9 3 2" xfId="10579"/>
    <cellStyle name="Normal 13 2 9 4" xfId="7145"/>
    <cellStyle name="Normal 13 2 9 5" xfId="2183"/>
    <cellStyle name="Normal 13 3" xfId="166"/>
    <cellStyle name="Normal 13 3 10" xfId="2146"/>
    <cellStyle name="Normal 13 3 10 2" xfId="5422"/>
    <cellStyle name="Normal 13 3 10 2 2" xfId="10398"/>
    <cellStyle name="Normal 13 3 10 3" xfId="8618"/>
    <cellStyle name="Normal 13 3 11" xfId="3657"/>
    <cellStyle name="Normal 13 3 11 2" xfId="8755"/>
    <cellStyle name="Normal 13 3 12" xfId="3842"/>
    <cellStyle name="Normal 13 3 12 2" xfId="8933"/>
    <cellStyle name="Normal 13 3 13" xfId="5627"/>
    <cellStyle name="Normal 13 3 13 2" xfId="10569"/>
    <cellStyle name="Normal 13 3 14" xfId="7135"/>
    <cellStyle name="Normal 13 3 15" xfId="2085"/>
    <cellStyle name="Normal 13 3 2" xfId="516"/>
    <cellStyle name="Normal 13 3 2 10" xfId="2324"/>
    <cellStyle name="Normal 13 3 2 2" xfId="721"/>
    <cellStyle name="Normal 13 3 2 2 2" xfId="1187"/>
    <cellStyle name="Normal 13 3 2 2 2 2" xfId="1349"/>
    <cellStyle name="Normal 13 3 2 2 2 2 2" xfId="4700"/>
    <cellStyle name="Normal 13 3 2 2 2 2 2 2" xfId="9684"/>
    <cellStyle name="Normal 13 3 2 2 2 2 3" xfId="6429"/>
    <cellStyle name="Normal 13 3 2 2 2 2 3 2" xfId="11371"/>
    <cellStyle name="Normal 13 3 2 2 2 2 4" xfId="7937"/>
    <cellStyle name="Normal 13 3 2 2 2 2 5" xfId="2976"/>
    <cellStyle name="Normal 13 3 2 2 2 3" xfId="4548"/>
    <cellStyle name="Normal 13 3 2 2 2 3 2" xfId="9532"/>
    <cellStyle name="Normal 13 3 2 2 2 4" xfId="6279"/>
    <cellStyle name="Normal 13 3 2 2 2 4 2" xfId="11221"/>
    <cellStyle name="Normal 13 3 2 2 2 5" xfId="7787"/>
    <cellStyle name="Normal 13 3 2 2 2 6" xfId="2826"/>
    <cellStyle name="Normal 13 3 2 2 3" xfId="1348"/>
    <cellStyle name="Normal 13 3 2 2 3 2" xfId="4699"/>
    <cellStyle name="Normal 13 3 2 2 3 2 2" xfId="9683"/>
    <cellStyle name="Normal 13 3 2 2 3 3" xfId="6428"/>
    <cellStyle name="Normal 13 3 2 2 3 3 2" xfId="11370"/>
    <cellStyle name="Normal 13 3 2 2 3 4" xfId="7936"/>
    <cellStyle name="Normal 13 3 2 2 3 5" xfId="2975"/>
    <cellStyle name="Normal 13 3 2 2 4" xfId="4165"/>
    <cellStyle name="Normal 13 3 2 2 4 2" xfId="9151"/>
    <cellStyle name="Normal 13 3 2 2 5" xfId="5912"/>
    <cellStyle name="Normal 13 3 2 2 5 2" xfId="10854"/>
    <cellStyle name="Normal 13 3 2 2 6" xfId="7420"/>
    <cellStyle name="Normal 13 3 2 2 7" xfId="2459"/>
    <cellStyle name="Normal 13 3 2 3" xfId="872"/>
    <cellStyle name="Normal 13 3 2 3 2" xfId="1350"/>
    <cellStyle name="Normal 13 3 2 3 2 2" xfId="4701"/>
    <cellStyle name="Normal 13 3 2 3 2 2 2" xfId="9685"/>
    <cellStyle name="Normal 13 3 2 3 2 3" xfId="6430"/>
    <cellStyle name="Normal 13 3 2 3 2 3 2" xfId="11372"/>
    <cellStyle name="Normal 13 3 2 3 2 4" xfId="7938"/>
    <cellStyle name="Normal 13 3 2 3 2 5" xfId="2977"/>
    <cellStyle name="Normal 13 3 2 3 3" xfId="4306"/>
    <cellStyle name="Normal 13 3 2 3 3 2" xfId="9292"/>
    <cellStyle name="Normal 13 3 2 3 4" xfId="6050"/>
    <cellStyle name="Normal 13 3 2 3 4 2" xfId="10992"/>
    <cellStyle name="Normal 13 3 2 3 5" xfId="7558"/>
    <cellStyle name="Normal 13 3 2 3 6" xfId="2597"/>
    <cellStyle name="Normal 13 3 2 4" xfId="1347"/>
    <cellStyle name="Normal 13 3 2 4 2" xfId="4698"/>
    <cellStyle name="Normal 13 3 2 4 2 2" xfId="9682"/>
    <cellStyle name="Normal 13 3 2 4 3" xfId="6427"/>
    <cellStyle name="Normal 13 3 2 4 3 2" xfId="11369"/>
    <cellStyle name="Normal 13 3 2 4 4" xfId="7935"/>
    <cellStyle name="Normal 13 3 2 4 5" xfId="2974"/>
    <cellStyle name="Normal 13 3 2 5" xfId="3705"/>
    <cellStyle name="Normal 13 3 2 5 2" xfId="3941"/>
    <cellStyle name="Normal 13 3 2 5 2 2" xfId="9021"/>
    <cellStyle name="Normal 13 3 2 5 3" xfId="8664"/>
    <cellStyle name="Normal 13 3 2 6" xfId="4022"/>
    <cellStyle name="Normal 13 3 2 6 2" xfId="8801"/>
    <cellStyle name="Normal 13 3 2 7" xfId="3810"/>
    <cellStyle name="Normal 13 3 2 7 2" xfId="8903"/>
    <cellStyle name="Normal 13 3 2 8" xfId="5777"/>
    <cellStyle name="Normal 13 3 2 8 2" xfId="10719"/>
    <cellStyle name="Normal 13 3 2 9" xfId="7285"/>
    <cellStyle name="Normal 13 3 3" xfId="623"/>
    <cellStyle name="Normal 13 3 3 10" xfId="2367"/>
    <cellStyle name="Normal 13 3 3 2" xfId="765"/>
    <cellStyle name="Normal 13 3 3 2 2" xfId="1230"/>
    <cellStyle name="Normal 13 3 3 2 2 2" xfId="1353"/>
    <cellStyle name="Normal 13 3 3 2 2 2 2" xfId="4704"/>
    <cellStyle name="Normal 13 3 3 2 2 2 2 2" xfId="9688"/>
    <cellStyle name="Normal 13 3 3 2 2 2 3" xfId="6433"/>
    <cellStyle name="Normal 13 3 3 2 2 2 3 2" xfId="11375"/>
    <cellStyle name="Normal 13 3 3 2 2 2 4" xfId="7941"/>
    <cellStyle name="Normal 13 3 3 2 2 2 5" xfId="2980"/>
    <cellStyle name="Normal 13 3 3 2 2 3" xfId="4591"/>
    <cellStyle name="Normal 13 3 3 2 2 3 2" xfId="9575"/>
    <cellStyle name="Normal 13 3 3 2 2 4" xfId="6322"/>
    <cellStyle name="Normal 13 3 3 2 2 4 2" xfId="11264"/>
    <cellStyle name="Normal 13 3 3 2 2 5" xfId="7830"/>
    <cellStyle name="Normal 13 3 3 2 2 6" xfId="2869"/>
    <cellStyle name="Normal 13 3 3 2 3" xfId="1352"/>
    <cellStyle name="Normal 13 3 3 2 3 2" xfId="4703"/>
    <cellStyle name="Normal 13 3 3 2 3 2 2" xfId="9687"/>
    <cellStyle name="Normal 13 3 3 2 3 3" xfId="6432"/>
    <cellStyle name="Normal 13 3 3 2 3 3 2" xfId="11374"/>
    <cellStyle name="Normal 13 3 3 2 3 4" xfId="7940"/>
    <cellStyle name="Normal 13 3 3 2 3 5" xfId="2979"/>
    <cellStyle name="Normal 13 3 3 2 4" xfId="4208"/>
    <cellStyle name="Normal 13 3 3 2 4 2" xfId="9194"/>
    <cellStyle name="Normal 13 3 3 2 5" xfId="5955"/>
    <cellStyle name="Normal 13 3 3 2 5 2" xfId="10897"/>
    <cellStyle name="Normal 13 3 3 2 6" xfId="7463"/>
    <cellStyle name="Normal 13 3 3 2 7" xfId="2502"/>
    <cellStyle name="Normal 13 3 3 3" xfId="918"/>
    <cellStyle name="Normal 13 3 3 3 2" xfId="1354"/>
    <cellStyle name="Normal 13 3 3 3 2 2" xfId="4705"/>
    <cellStyle name="Normal 13 3 3 3 2 2 2" xfId="9689"/>
    <cellStyle name="Normal 13 3 3 3 2 3" xfId="6434"/>
    <cellStyle name="Normal 13 3 3 3 2 3 2" xfId="11376"/>
    <cellStyle name="Normal 13 3 3 3 2 4" xfId="7942"/>
    <cellStyle name="Normal 13 3 3 3 2 5" xfId="2981"/>
    <cellStyle name="Normal 13 3 3 3 3" xfId="4350"/>
    <cellStyle name="Normal 13 3 3 3 3 2" xfId="9335"/>
    <cellStyle name="Normal 13 3 3 3 4" xfId="6093"/>
    <cellStyle name="Normal 13 3 3 3 4 2" xfId="11035"/>
    <cellStyle name="Normal 13 3 3 3 5" xfId="7601"/>
    <cellStyle name="Normal 13 3 3 3 6" xfId="2640"/>
    <cellStyle name="Normal 13 3 3 4" xfId="1351"/>
    <cellStyle name="Normal 13 3 3 4 2" xfId="4702"/>
    <cellStyle name="Normal 13 3 3 4 2 2" xfId="9686"/>
    <cellStyle name="Normal 13 3 3 4 3" xfId="6431"/>
    <cellStyle name="Normal 13 3 3 4 3 2" xfId="11373"/>
    <cellStyle name="Normal 13 3 3 4 4" xfId="7939"/>
    <cellStyle name="Normal 13 3 3 4 5" xfId="2978"/>
    <cellStyle name="Normal 13 3 3 5" xfId="3748"/>
    <cellStyle name="Normal 13 3 3 5 2" xfId="5584"/>
    <cellStyle name="Normal 13 3 3 5 2 2" xfId="10530"/>
    <cellStyle name="Normal 13 3 3 5 3" xfId="8708"/>
    <cellStyle name="Normal 13 3 3 6" xfId="4072"/>
    <cellStyle name="Normal 13 3 3 6 2" xfId="8844"/>
    <cellStyle name="Normal 13 3 3 7" xfId="5552"/>
    <cellStyle name="Normal 13 3 3 7 2" xfId="10502"/>
    <cellStyle name="Normal 13 3 3 8" xfId="5820"/>
    <cellStyle name="Normal 13 3 3 8 2" xfId="10762"/>
    <cellStyle name="Normal 13 3 3 9" xfId="7328"/>
    <cellStyle name="Normal 13 3 4" xfId="457"/>
    <cellStyle name="Normal 13 3 4 2" xfId="1028"/>
    <cellStyle name="Normal 13 3 4 2 2" xfId="1356"/>
    <cellStyle name="Normal 13 3 4 2 2 2" xfId="4707"/>
    <cellStyle name="Normal 13 3 4 2 2 2 2" xfId="9691"/>
    <cellStyle name="Normal 13 3 4 2 2 3" xfId="6436"/>
    <cellStyle name="Normal 13 3 4 2 2 3 2" xfId="11378"/>
    <cellStyle name="Normal 13 3 4 2 2 4" xfId="7944"/>
    <cellStyle name="Normal 13 3 4 2 2 5" xfId="2983"/>
    <cellStyle name="Normal 13 3 4 2 3" xfId="4443"/>
    <cellStyle name="Normal 13 3 4 2 3 2" xfId="9428"/>
    <cellStyle name="Normal 13 3 4 2 4" xfId="6183"/>
    <cellStyle name="Normal 13 3 4 2 4 2" xfId="11125"/>
    <cellStyle name="Normal 13 3 4 2 5" xfId="7691"/>
    <cellStyle name="Normal 13 3 4 2 6" xfId="2730"/>
    <cellStyle name="Normal 13 3 4 3" xfId="1355"/>
    <cellStyle name="Normal 13 3 4 3 2" xfId="4706"/>
    <cellStyle name="Normal 13 3 4 3 2 2" xfId="9690"/>
    <cellStyle name="Normal 13 3 4 3 3" xfId="6435"/>
    <cellStyle name="Normal 13 3 4 3 3 2" xfId="11377"/>
    <cellStyle name="Normal 13 3 4 3 4" xfId="7943"/>
    <cellStyle name="Normal 13 3 4 3 5" xfId="2982"/>
    <cellStyle name="Normal 13 3 4 4" xfId="3974"/>
    <cellStyle name="Normal 13 3 4 4 2" xfId="9046"/>
    <cellStyle name="Normal 13 3 4 5" xfId="5731"/>
    <cellStyle name="Normal 13 3 4 5 2" xfId="10673"/>
    <cellStyle name="Normal 13 3 4 6" xfId="7239"/>
    <cellStyle name="Normal 13 3 4 7" xfId="2278"/>
    <cellStyle name="Normal 13 3 5" xfId="675"/>
    <cellStyle name="Normal 13 3 5 2" xfId="1141"/>
    <cellStyle name="Normal 13 3 5 2 2" xfId="1358"/>
    <cellStyle name="Normal 13 3 5 2 2 2" xfId="4709"/>
    <cellStyle name="Normal 13 3 5 2 2 2 2" xfId="9693"/>
    <cellStyle name="Normal 13 3 5 2 2 3" xfId="6438"/>
    <cellStyle name="Normal 13 3 5 2 2 3 2" xfId="11380"/>
    <cellStyle name="Normal 13 3 5 2 2 4" xfId="7946"/>
    <cellStyle name="Normal 13 3 5 2 2 5" xfId="2985"/>
    <cellStyle name="Normal 13 3 5 2 3" xfId="4502"/>
    <cellStyle name="Normal 13 3 5 2 3 2" xfId="9486"/>
    <cellStyle name="Normal 13 3 5 2 4" xfId="6233"/>
    <cellStyle name="Normal 13 3 5 2 4 2" xfId="11175"/>
    <cellStyle name="Normal 13 3 5 2 5" xfId="7741"/>
    <cellStyle name="Normal 13 3 5 2 6" xfId="2780"/>
    <cellStyle name="Normal 13 3 5 3" xfId="1357"/>
    <cellStyle name="Normal 13 3 5 3 2" xfId="4708"/>
    <cellStyle name="Normal 13 3 5 3 2 2" xfId="9692"/>
    <cellStyle name="Normal 13 3 5 3 3" xfId="6437"/>
    <cellStyle name="Normal 13 3 5 3 3 2" xfId="11379"/>
    <cellStyle name="Normal 13 3 5 3 4" xfId="7945"/>
    <cellStyle name="Normal 13 3 5 3 5" xfId="2984"/>
    <cellStyle name="Normal 13 3 5 4" xfId="4119"/>
    <cellStyle name="Normal 13 3 5 4 2" xfId="9105"/>
    <cellStyle name="Normal 13 3 5 5" xfId="5866"/>
    <cellStyle name="Normal 13 3 5 5 2" xfId="10808"/>
    <cellStyle name="Normal 13 3 5 6" xfId="7374"/>
    <cellStyle name="Normal 13 3 5 7" xfId="2413"/>
    <cellStyle name="Normal 13 3 6" xfId="341"/>
    <cellStyle name="Normal 13 3 6 2" xfId="969"/>
    <cellStyle name="Normal 13 3 6 2 2" xfId="1360"/>
    <cellStyle name="Normal 13 3 6 2 2 2" xfId="4711"/>
    <cellStyle name="Normal 13 3 6 2 2 2 2" xfId="9695"/>
    <cellStyle name="Normal 13 3 6 2 2 3" xfId="6440"/>
    <cellStyle name="Normal 13 3 6 2 2 3 2" xfId="11382"/>
    <cellStyle name="Normal 13 3 6 2 2 4" xfId="7948"/>
    <cellStyle name="Normal 13 3 6 2 2 5" xfId="2987"/>
    <cellStyle name="Normal 13 3 6 2 3" xfId="4396"/>
    <cellStyle name="Normal 13 3 6 2 3 2" xfId="9381"/>
    <cellStyle name="Normal 13 3 6 2 4" xfId="6139"/>
    <cellStyle name="Normal 13 3 6 2 4 2" xfId="11081"/>
    <cellStyle name="Normal 13 3 6 2 5" xfId="7647"/>
    <cellStyle name="Normal 13 3 6 2 6" xfId="2686"/>
    <cellStyle name="Normal 13 3 6 3" xfId="1359"/>
    <cellStyle name="Normal 13 3 6 3 2" xfId="4710"/>
    <cellStyle name="Normal 13 3 6 3 2 2" xfId="9694"/>
    <cellStyle name="Normal 13 3 6 3 3" xfId="6439"/>
    <cellStyle name="Normal 13 3 6 3 3 2" xfId="11381"/>
    <cellStyle name="Normal 13 3 6 3 4" xfId="7947"/>
    <cellStyle name="Normal 13 3 6 3 5" xfId="2986"/>
    <cellStyle name="Normal 13 3 6 4" xfId="3914"/>
    <cellStyle name="Normal 13 3 6 4 2" xfId="8994"/>
    <cellStyle name="Normal 13 3 6 5" xfId="5682"/>
    <cellStyle name="Normal 13 3 6 5 2" xfId="10624"/>
    <cellStyle name="Normal 13 3 6 6" xfId="7190"/>
    <cellStyle name="Normal 13 3 6 7" xfId="2229"/>
    <cellStyle name="Normal 13 3 7" xfId="824"/>
    <cellStyle name="Normal 13 3 7 2" xfId="1361"/>
    <cellStyle name="Normal 13 3 7 2 2" xfId="4712"/>
    <cellStyle name="Normal 13 3 7 2 2 2" xfId="9696"/>
    <cellStyle name="Normal 13 3 7 2 3" xfId="6441"/>
    <cellStyle name="Normal 13 3 7 2 3 2" xfId="11383"/>
    <cellStyle name="Normal 13 3 7 2 4" xfId="7949"/>
    <cellStyle name="Normal 13 3 7 2 5" xfId="2988"/>
    <cellStyle name="Normal 13 3 7 3" xfId="4259"/>
    <cellStyle name="Normal 13 3 7 3 2" xfId="9245"/>
    <cellStyle name="Normal 13 3 7 4" xfId="6004"/>
    <cellStyle name="Normal 13 3 7 4 2" xfId="10946"/>
    <cellStyle name="Normal 13 3 7 5" xfId="7512"/>
    <cellStyle name="Normal 13 3 7 6" xfId="2551"/>
    <cellStyle name="Normal 13 3 8" xfId="1291"/>
    <cellStyle name="Normal 13 3 8 2" xfId="4642"/>
    <cellStyle name="Normal 13 3 8 2 2" xfId="9626"/>
    <cellStyle name="Normal 13 3 8 3" xfId="6371"/>
    <cellStyle name="Normal 13 3 8 3 2" xfId="11313"/>
    <cellStyle name="Normal 13 3 8 4" xfId="7879"/>
    <cellStyle name="Normal 13 3 8 5" xfId="2918"/>
    <cellStyle name="Normal 13 3 9" xfId="234"/>
    <cellStyle name="Normal 13 3 9 2" xfId="3860"/>
    <cellStyle name="Normal 13 3 9 2 2" xfId="8947"/>
    <cellStyle name="Normal 13 3 9 3" xfId="5638"/>
    <cellStyle name="Normal 13 3 9 3 2" xfId="10580"/>
    <cellStyle name="Normal 13 3 9 4" xfId="7146"/>
    <cellStyle name="Normal 13 3 9 5" xfId="2184"/>
    <cellStyle name="Normal 13 4" xfId="275"/>
    <cellStyle name="Normal 13 4 10" xfId="3697"/>
    <cellStyle name="Normal 13 4 10 2" xfId="5443"/>
    <cellStyle name="Normal 13 4 10 2 2" xfId="10414"/>
    <cellStyle name="Normal 13 4 10 3" xfId="8656"/>
    <cellStyle name="Normal 13 4 11" xfId="3898"/>
    <cellStyle name="Normal 13 4 11 2" xfId="8793"/>
    <cellStyle name="Normal 13 4 12" xfId="3794"/>
    <cellStyle name="Normal 13 4 12 2" xfId="8890"/>
    <cellStyle name="Normal 13 4 13" xfId="5676"/>
    <cellStyle name="Normal 13 4 13 2" xfId="10618"/>
    <cellStyle name="Normal 13 4 14" xfId="7184"/>
    <cellStyle name="Normal 13 4 15" xfId="2223"/>
    <cellStyle name="Normal 13 4 2" xfId="394"/>
    <cellStyle name="Normal 13 4 2 10" xfId="5723"/>
    <cellStyle name="Normal 13 4 2 10 2" xfId="10665"/>
    <cellStyle name="Normal 13 4 2 11" xfId="7231"/>
    <cellStyle name="Normal 13 4 2 12" xfId="2270"/>
    <cellStyle name="Normal 13 4 2 2" xfId="619"/>
    <cellStyle name="Normal 13 4 2 2 2" xfId="1136"/>
    <cellStyle name="Normal 13 4 2 2 2 2" xfId="1364"/>
    <cellStyle name="Normal 13 4 2 2 2 2 2" xfId="4715"/>
    <cellStyle name="Normal 13 4 2 2 2 2 2 2" xfId="9699"/>
    <cellStyle name="Normal 13 4 2 2 2 2 3" xfId="6444"/>
    <cellStyle name="Normal 13 4 2 2 2 2 3 2" xfId="11386"/>
    <cellStyle name="Normal 13 4 2 2 2 2 4" xfId="7952"/>
    <cellStyle name="Normal 13 4 2 2 2 2 5" xfId="2991"/>
    <cellStyle name="Normal 13 4 2 2 2 3" xfId="4497"/>
    <cellStyle name="Normal 13 4 2 2 2 3 2" xfId="9481"/>
    <cellStyle name="Normal 13 4 2 2 2 4" xfId="6228"/>
    <cellStyle name="Normal 13 4 2 2 2 4 2" xfId="11170"/>
    <cellStyle name="Normal 13 4 2 2 2 5" xfId="7736"/>
    <cellStyle name="Normal 13 4 2 2 2 6" xfId="2775"/>
    <cellStyle name="Normal 13 4 2 2 3" xfId="1363"/>
    <cellStyle name="Normal 13 4 2 2 3 2" xfId="4714"/>
    <cellStyle name="Normal 13 4 2 2 3 2 2" xfId="9698"/>
    <cellStyle name="Normal 13 4 2 2 3 3" xfId="6443"/>
    <cellStyle name="Normal 13 4 2 2 3 3 2" xfId="11385"/>
    <cellStyle name="Normal 13 4 2 2 3 4" xfId="7951"/>
    <cellStyle name="Normal 13 4 2 2 3 5" xfId="2990"/>
    <cellStyle name="Normal 13 4 2 2 4" xfId="4068"/>
    <cellStyle name="Normal 13 4 2 2 4 2" xfId="9099"/>
    <cellStyle name="Normal 13 4 2 2 5" xfId="5816"/>
    <cellStyle name="Normal 13 4 2 2 5 2" xfId="10758"/>
    <cellStyle name="Normal 13 4 2 2 6" xfId="7324"/>
    <cellStyle name="Normal 13 4 2 2 7" xfId="2363"/>
    <cellStyle name="Normal 13 4 2 3" xfId="761"/>
    <cellStyle name="Normal 13 4 2 3 2" xfId="1226"/>
    <cellStyle name="Normal 13 4 2 3 2 2" xfId="1366"/>
    <cellStyle name="Normal 13 4 2 3 2 2 2" xfId="4717"/>
    <cellStyle name="Normal 13 4 2 3 2 2 2 2" xfId="9701"/>
    <cellStyle name="Normal 13 4 2 3 2 2 3" xfId="6446"/>
    <cellStyle name="Normal 13 4 2 3 2 2 3 2" xfId="11388"/>
    <cellStyle name="Normal 13 4 2 3 2 2 4" xfId="7954"/>
    <cellStyle name="Normal 13 4 2 3 2 2 5" xfId="2993"/>
    <cellStyle name="Normal 13 4 2 3 2 3" xfId="4587"/>
    <cellStyle name="Normal 13 4 2 3 2 3 2" xfId="9571"/>
    <cellStyle name="Normal 13 4 2 3 2 4" xfId="6318"/>
    <cellStyle name="Normal 13 4 2 3 2 4 2" xfId="11260"/>
    <cellStyle name="Normal 13 4 2 3 2 5" xfId="7826"/>
    <cellStyle name="Normal 13 4 2 3 2 6" xfId="2865"/>
    <cellStyle name="Normal 13 4 2 3 3" xfId="1365"/>
    <cellStyle name="Normal 13 4 2 3 3 2" xfId="4716"/>
    <cellStyle name="Normal 13 4 2 3 3 2 2" xfId="9700"/>
    <cellStyle name="Normal 13 4 2 3 3 3" xfId="6445"/>
    <cellStyle name="Normal 13 4 2 3 3 3 2" xfId="11387"/>
    <cellStyle name="Normal 13 4 2 3 3 4" xfId="7953"/>
    <cellStyle name="Normal 13 4 2 3 3 5" xfId="2992"/>
    <cellStyle name="Normal 13 4 2 3 4" xfId="4204"/>
    <cellStyle name="Normal 13 4 2 3 4 2" xfId="9190"/>
    <cellStyle name="Normal 13 4 2 3 5" xfId="5951"/>
    <cellStyle name="Normal 13 4 2 3 5 2" xfId="10893"/>
    <cellStyle name="Normal 13 4 2 3 6" xfId="7459"/>
    <cellStyle name="Normal 13 4 2 3 7" xfId="2498"/>
    <cellStyle name="Normal 13 4 2 4" xfId="811"/>
    <cellStyle name="Normal 13 4 2 4 2" xfId="1274"/>
    <cellStyle name="Normal 13 4 2 4 2 2" xfId="1368"/>
    <cellStyle name="Normal 13 4 2 4 2 2 2" xfId="4719"/>
    <cellStyle name="Normal 13 4 2 4 2 2 2 2" xfId="9703"/>
    <cellStyle name="Normal 13 4 2 4 2 2 3" xfId="6448"/>
    <cellStyle name="Normal 13 4 2 4 2 2 3 2" xfId="11390"/>
    <cellStyle name="Normal 13 4 2 4 2 2 4" xfId="7956"/>
    <cellStyle name="Normal 13 4 2 4 2 2 5" xfId="2995"/>
    <cellStyle name="Normal 13 4 2 4 2 3" xfId="4635"/>
    <cellStyle name="Normal 13 4 2 4 2 3 2" xfId="9619"/>
    <cellStyle name="Normal 13 4 2 4 2 4" xfId="6366"/>
    <cellStyle name="Normal 13 4 2 4 2 4 2" xfId="11308"/>
    <cellStyle name="Normal 13 4 2 4 2 5" xfId="7874"/>
    <cellStyle name="Normal 13 4 2 4 2 6" xfId="2913"/>
    <cellStyle name="Normal 13 4 2 4 3" xfId="1367"/>
    <cellStyle name="Normal 13 4 2 4 3 2" xfId="4718"/>
    <cellStyle name="Normal 13 4 2 4 3 2 2" xfId="9702"/>
    <cellStyle name="Normal 13 4 2 4 3 3" xfId="6447"/>
    <cellStyle name="Normal 13 4 2 4 3 3 2" xfId="11389"/>
    <cellStyle name="Normal 13 4 2 4 3 4" xfId="7955"/>
    <cellStyle name="Normal 13 4 2 4 3 5" xfId="2994"/>
    <cellStyle name="Normal 13 4 2 4 4" xfId="4252"/>
    <cellStyle name="Normal 13 4 2 4 4 2" xfId="9238"/>
    <cellStyle name="Normal 13 4 2 4 5" xfId="5999"/>
    <cellStyle name="Normal 13 4 2 4 5 2" xfId="10941"/>
    <cellStyle name="Normal 13 4 2 4 6" xfId="7507"/>
    <cellStyle name="Normal 13 4 2 4 7" xfId="2546"/>
    <cellStyle name="Normal 13 4 2 5" xfId="914"/>
    <cellStyle name="Normal 13 4 2 5 2" xfId="1369"/>
    <cellStyle name="Normal 13 4 2 5 2 2" xfId="4720"/>
    <cellStyle name="Normal 13 4 2 5 2 2 2" xfId="9704"/>
    <cellStyle name="Normal 13 4 2 5 2 3" xfId="6449"/>
    <cellStyle name="Normal 13 4 2 5 2 3 2" xfId="11391"/>
    <cellStyle name="Normal 13 4 2 5 2 4" xfId="7957"/>
    <cellStyle name="Normal 13 4 2 5 2 5" xfId="2996"/>
    <cellStyle name="Normal 13 4 2 5 3" xfId="4346"/>
    <cellStyle name="Normal 13 4 2 5 3 2" xfId="9331"/>
    <cellStyle name="Normal 13 4 2 5 4" xfId="6089"/>
    <cellStyle name="Normal 13 4 2 5 4 2" xfId="11031"/>
    <cellStyle name="Normal 13 4 2 5 5" xfId="7597"/>
    <cellStyle name="Normal 13 4 2 5 6" xfId="2636"/>
    <cellStyle name="Normal 13 4 2 6" xfId="1362"/>
    <cellStyle name="Normal 13 4 2 6 2" xfId="4713"/>
    <cellStyle name="Normal 13 4 2 6 2 2" xfId="9697"/>
    <cellStyle name="Normal 13 4 2 6 3" xfId="6442"/>
    <cellStyle name="Normal 13 4 2 6 3 2" xfId="11384"/>
    <cellStyle name="Normal 13 4 2 6 4" xfId="7950"/>
    <cellStyle name="Normal 13 4 2 6 5" xfId="2989"/>
    <cellStyle name="Normal 13 4 2 7" xfId="3744"/>
    <cellStyle name="Normal 13 4 2 7 2" xfId="5575"/>
    <cellStyle name="Normal 13 4 2 7 2 2" xfId="10522"/>
    <cellStyle name="Normal 13 4 2 7 3" xfId="8704"/>
    <cellStyle name="Normal 13 4 2 8" xfId="3958"/>
    <cellStyle name="Normal 13 4 2 8 2" xfId="8840"/>
    <cellStyle name="Normal 13 4 2 9" xfId="5455"/>
    <cellStyle name="Normal 13 4 2 9 2" xfId="10421"/>
    <cellStyle name="Normal 13 4 3" xfId="395"/>
    <cellStyle name="Normal 13 4 3 10" xfId="7232"/>
    <cellStyle name="Normal 13 4 3 11" xfId="2271"/>
    <cellStyle name="Normal 13 4 3 2" xfId="620"/>
    <cellStyle name="Normal 13 4 3 2 2" xfId="1137"/>
    <cellStyle name="Normal 13 4 3 2 2 2" xfId="1372"/>
    <cellStyle name="Normal 13 4 3 2 2 2 2" xfId="4723"/>
    <cellStyle name="Normal 13 4 3 2 2 2 2 2" xfId="9707"/>
    <cellStyle name="Normal 13 4 3 2 2 2 3" xfId="6452"/>
    <cellStyle name="Normal 13 4 3 2 2 2 3 2" xfId="11394"/>
    <cellStyle name="Normal 13 4 3 2 2 2 4" xfId="7960"/>
    <cellStyle name="Normal 13 4 3 2 2 2 5" xfId="2999"/>
    <cellStyle name="Normal 13 4 3 2 2 3" xfId="4498"/>
    <cellStyle name="Normal 13 4 3 2 2 3 2" xfId="9482"/>
    <cellStyle name="Normal 13 4 3 2 2 4" xfId="6229"/>
    <cellStyle name="Normal 13 4 3 2 2 4 2" xfId="11171"/>
    <cellStyle name="Normal 13 4 3 2 2 5" xfId="7737"/>
    <cellStyle name="Normal 13 4 3 2 2 6" xfId="2776"/>
    <cellStyle name="Normal 13 4 3 2 3" xfId="1371"/>
    <cellStyle name="Normal 13 4 3 2 3 2" xfId="4722"/>
    <cellStyle name="Normal 13 4 3 2 3 2 2" xfId="9706"/>
    <cellStyle name="Normal 13 4 3 2 3 3" xfId="6451"/>
    <cellStyle name="Normal 13 4 3 2 3 3 2" xfId="11393"/>
    <cellStyle name="Normal 13 4 3 2 3 4" xfId="7959"/>
    <cellStyle name="Normal 13 4 3 2 3 5" xfId="2998"/>
    <cellStyle name="Normal 13 4 3 2 4" xfId="4069"/>
    <cellStyle name="Normal 13 4 3 2 4 2" xfId="9100"/>
    <cellStyle name="Normal 13 4 3 2 5" xfId="5817"/>
    <cellStyle name="Normal 13 4 3 2 5 2" xfId="10759"/>
    <cellStyle name="Normal 13 4 3 2 6" xfId="7325"/>
    <cellStyle name="Normal 13 4 3 2 7" xfId="2364"/>
    <cellStyle name="Normal 13 4 3 3" xfId="762"/>
    <cellStyle name="Normal 13 4 3 3 2" xfId="1227"/>
    <cellStyle name="Normal 13 4 3 3 2 2" xfId="1374"/>
    <cellStyle name="Normal 13 4 3 3 2 2 2" xfId="4725"/>
    <cellStyle name="Normal 13 4 3 3 2 2 2 2" xfId="9709"/>
    <cellStyle name="Normal 13 4 3 3 2 2 3" xfId="6454"/>
    <cellStyle name="Normal 13 4 3 3 2 2 3 2" xfId="11396"/>
    <cellStyle name="Normal 13 4 3 3 2 2 4" xfId="7962"/>
    <cellStyle name="Normal 13 4 3 3 2 2 5" xfId="3001"/>
    <cellStyle name="Normal 13 4 3 3 2 3" xfId="4588"/>
    <cellStyle name="Normal 13 4 3 3 2 3 2" xfId="9572"/>
    <cellStyle name="Normal 13 4 3 3 2 4" xfId="6319"/>
    <cellStyle name="Normal 13 4 3 3 2 4 2" xfId="11261"/>
    <cellStyle name="Normal 13 4 3 3 2 5" xfId="7827"/>
    <cellStyle name="Normal 13 4 3 3 2 6" xfId="2866"/>
    <cellStyle name="Normal 13 4 3 3 3" xfId="1373"/>
    <cellStyle name="Normal 13 4 3 3 3 2" xfId="4724"/>
    <cellStyle name="Normal 13 4 3 3 3 2 2" xfId="9708"/>
    <cellStyle name="Normal 13 4 3 3 3 3" xfId="6453"/>
    <cellStyle name="Normal 13 4 3 3 3 3 2" xfId="11395"/>
    <cellStyle name="Normal 13 4 3 3 3 4" xfId="7961"/>
    <cellStyle name="Normal 13 4 3 3 3 5" xfId="3000"/>
    <cellStyle name="Normal 13 4 3 3 4" xfId="4205"/>
    <cellStyle name="Normal 13 4 3 3 4 2" xfId="9191"/>
    <cellStyle name="Normal 13 4 3 3 5" xfId="5952"/>
    <cellStyle name="Normal 13 4 3 3 5 2" xfId="10894"/>
    <cellStyle name="Normal 13 4 3 3 6" xfId="7460"/>
    <cellStyle name="Normal 13 4 3 3 7" xfId="2499"/>
    <cellStyle name="Normal 13 4 3 4" xfId="915"/>
    <cellStyle name="Normal 13 4 3 4 2" xfId="1375"/>
    <cellStyle name="Normal 13 4 3 4 2 2" xfId="4726"/>
    <cellStyle name="Normal 13 4 3 4 2 2 2" xfId="9710"/>
    <cellStyle name="Normal 13 4 3 4 2 3" xfId="6455"/>
    <cellStyle name="Normal 13 4 3 4 2 3 2" xfId="11397"/>
    <cellStyle name="Normal 13 4 3 4 2 4" xfId="7963"/>
    <cellStyle name="Normal 13 4 3 4 2 5" xfId="3002"/>
    <cellStyle name="Normal 13 4 3 4 3" xfId="4347"/>
    <cellStyle name="Normal 13 4 3 4 3 2" xfId="9332"/>
    <cellStyle name="Normal 13 4 3 4 4" xfId="6090"/>
    <cellStyle name="Normal 13 4 3 4 4 2" xfId="11032"/>
    <cellStyle name="Normal 13 4 3 4 5" xfId="7598"/>
    <cellStyle name="Normal 13 4 3 4 6" xfId="2637"/>
    <cellStyle name="Normal 13 4 3 5" xfId="1370"/>
    <cellStyle name="Normal 13 4 3 5 2" xfId="4721"/>
    <cellStyle name="Normal 13 4 3 5 2 2" xfId="9705"/>
    <cellStyle name="Normal 13 4 3 5 3" xfId="6450"/>
    <cellStyle name="Normal 13 4 3 5 3 2" xfId="11392"/>
    <cellStyle name="Normal 13 4 3 5 4" xfId="7958"/>
    <cellStyle name="Normal 13 4 3 5 5" xfId="2997"/>
    <cellStyle name="Normal 13 4 3 6" xfId="3745"/>
    <cellStyle name="Normal 13 4 3 6 2" xfId="5585"/>
    <cellStyle name="Normal 13 4 3 6 2 2" xfId="10531"/>
    <cellStyle name="Normal 13 4 3 6 3" xfId="8705"/>
    <cellStyle name="Normal 13 4 3 7" xfId="3959"/>
    <cellStyle name="Normal 13 4 3 7 2" xfId="8841"/>
    <cellStyle name="Normal 13 4 3 8" xfId="5463"/>
    <cellStyle name="Normal 13 4 3 8 2" xfId="10429"/>
    <cellStyle name="Normal 13 4 3 9" xfId="5724"/>
    <cellStyle name="Normal 13 4 3 9 2" xfId="10666"/>
    <cellStyle name="Normal 13 4 4" xfId="506"/>
    <cellStyle name="Normal 13 4 4 2" xfId="1066"/>
    <cellStyle name="Normal 13 4 4 2 2" xfId="1377"/>
    <cellStyle name="Normal 13 4 4 2 2 2" xfId="4728"/>
    <cellStyle name="Normal 13 4 4 2 2 2 2" xfId="9712"/>
    <cellStyle name="Normal 13 4 4 2 2 3" xfId="6457"/>
    <cellStyle name="Normal 13 4 4 2 2 3 2" xfId="11399"/>
    <cellStyle name="Normal 13 4 4 2 2 4" xfId="7965"/>
    <cellStyle name="Normal 13 4 4 2 2 5" xfId="3004"/>
    <cellStyle name="Normal 13 4 4 2 3" xfId="4481"/>
    <cellStyle name="Normal 13 4 4 2 3 2" xfId="9466"/>
    <cellStyle name="Normal 13 4 4 2 4" xfId="6221"/>
    <cellStyle name="Normal 13 4 4 2 4 2" xfId="11163"/>
    <cellStyle name="Normal 13 4 4 2 5" xfId="7729"/>
    <cellStyle name="Normal 13 4 4 2 6" xfId="2768"/>
    <cellStyle name="Normal 13 4 4 3" xfId="1376"/>
    <cellStyle name="Normal 13 4 4 3 2" xfId="4727"/>
    <cellStyle name="Normal 13 4 4 3 2 2" xfId="9711"/>
    <cellStyle name="Normal 13 4 4 3 3" xfId="6456"/>
    <cellStyle name="Normal 13 4 4 3 3 2" xfId="11398"/>
    <cellStyle name="Normal 13 4 4 3 4" xfId="7964"/>
    <cellStyle name="Normal 13 4 4 3 5" xfId="3003"/>
    <cellStyle name="Normal 13 4 4 4" xfId="4014"/>
    <cellStyle name="Normal 13 4 4 4 2" xfId="9085"/>
    <cellStyle name="Normal 13 4 4 5" xfId="5769"/>
    <cellStyle name="Normal 13 4 4 5 2" xfId="10711"/>
    <cellStyle name="Normal 13 4 4 6" xfId="7277"/>
    <cellStyle name="Normal 13 4 4 7" xfId="2316"/>
    <cellStyle name="Normal 13 4 5" xfId="713"/>
    <cellStyle name="Normal 13 4 5 2" xfId="1179"/>
    <cellStyle name="Normal 13 4 5 2 2" xfId="1379"/>
    <cellStyle name="Normal 13 4 5 2 2 2" xfId="4730"/>
    <cellStyle name="Normal 13 4 5 2 2 2 2" xfId="9714"/>
    <cellStyle name="Normal 13 4 5 2 2 3" xfId="6459"/>
    <cellStyle name="Normal 13 4 5 2 2 3 2" xfId="11401"/>
    <cellStyle name="Normal 13 4 5 2 2 4" xfId="7967"/>
    <cellStyle name="Normal 13 4 5 2 2 5" xfId="3006"/>
    <cellStyle name="Normal 13 4 5 2 3" xfId="4540"/>
    <cellStyle name="Normal 13 4 5 2 3 2" xfId="9524"/>
    <cellStyle name="Normal 13 4 5 2 4" xfId="6271"/>
    <cellStyle name="Normal 13 4 5 2 4 2" xfId="11213"/>
    <cellStyle name="Normal 13 4 5 2 5" xfId="7779"/>
    <cellStyle name="Normal 13 4 5 2 6" xfId="2818"/>
    <cellStyle name="Normal 13 4 5 3" xfId="1378"/>
    <cellStyle name="Normal 13 4 5 3 2" xfId="4729"/>
    <cellStyle name="Normal 13 4 5 3 2 2" xfId="9713"/>
    <cellStyle name="Normal 13 4 5 3 3" xfId="6458"/>
    <cellStyle name="Normal 13 4 5 3 3 2" xfId="11400"/>
    <cellStyle name="Normal 13 4 5 3 4" xfId="7966"/>
    <cellStyle name="Normal 13 4 5 3 5" xfId="3005"/>
    <cellStyle name="Normal 13 4 5 4" xfId="4157"/>
    <cellStyle name="Normal 13 4 5 4 2" xfId="9143"/>
    <cellStyle name="Normal 13 4 5 5" xfId="5904"/>
    <cellStyle name="Normal 13 4 5 5 2" xfId="10846"/>
    <cellStyle name="Normal 13 4 5 6" xfId="7412"/>
    <cellStyle name="Normal 13 4 5 7" xfId="2451"/>
    <cellStyle name="Normal 13 4 6" xfId="810"/>
    <cellStyle name="Normal 13 4 6 2" xfId="1273"/>
    <cellStyle name="Normal 13 4 6 2 2" xfId="1381"/>
    <cellStyle name="Normal 13 4 6 2 2 2" xfId="4732"/>
    <cellStyle name="Normal 13 4 6 2 2 2 2" xfId="9716"/>
    <cellStyle name="Normal 13 4 6 2 2 3" xfId="6461"/>
    <cellStyle name="Normal 13 4 6 2 2 3 2" xfId="11403"/>
    <cellStyle name="Normal 13 4 6 2 2 4" xfId="7969"/>
    <cellStyle name="Normal 13 4 6 2 2 5" xfId="3008"/>
    <cellStyle name="Normal 13 4 6 2 3" xfId="4634"/>
    <cellStyle name="Normal 13 4 6 2 3 2" xfId="9618"/>
    <cellStyle name="Normal 13 4 6 2 4" xfId="6365"/>
    <cellStyle name="Normal 13 4 6 2 4 2" xfId="11307"/>
    <cellStyle name="Normal 13 4 6 2 5" xfId="7873"/>
    <cellStyle name="Normal 13 4 6 2 6" xfId="2912"/>
    <cellStyle name="Normal 13 4 6 3" xfId="1380"/>
    <cellStyle name="Normal 13 4 6 3 2" xfId="4731"/>
    <cellStyle name="Normal 13 4 6 3 2 2" xfId="9715"/>
    <cellStyle name="Normal 13 4 6 3 3" xfId="6460"/>
    <cellStyle name="Normal 13 4 6 3 3 2" xfId="11402"/>
    <cellStyle name="Normal 13 4 6 3 4" xfId="7968"/>
    <cellStyle name="Normal 13 4 6 3 5" xfId="3007"/>
    <cellStyle name="Normal 13 4 6 4" xfId="4251"/>
    <cellStyle name="Normal 13 4 6 4 2" xfId="9237"/>
    <cellStyle name="Normal 13 4 6 5" xfId="5998"/>
    <cellStyle name="Normal 13 4 6 5 2" xfId="10940"/>
    <cellStyle name="Normal 13 4 6 6" xfId="7506"/>
    <cellStyle name="Normal 13 4 6 7" xfId="2545"/>
    <cellStyle name="Normal 13 4 7" xfId="390"/>
    <cellStyle name="Normal 13 4 7 2" xfId="1015"/>
    <cellStyle name="Normal 13 4 7 2 2" xfId="1383"/>
    <cellStyle name="Normal 13 4 7 2 2 2" xfId="4734"/>
    <cellStyle name="Normal 13 4 7 2 2 2 2" xfId="9718"/>
    <cellStyle name="Normal 13 4 7 2 2 3" xfId="6463"/>
    <cellStyle name="Normal 13 4 7 2 2 3 2" xfId="11405"/>
    <cellStyle name="Normal 13 4 7 2 2 4" xfId="7971"/>
    <cellStyle name="Normal 13 4 7 2 2 5" xfId="3010"/>
    <cellStyle name="Normal 13 4 7 2 3" xfId="4435"/>
    <cellStyle name="Normal 13 4 7 2 3 2" xfId="9420"/>
    <cellStyle name="Normal 13 4 7 2 4" xfId="6177"/>
    <cellStyle name="Normal 13 4 7 2 4 2" xfId="11119"/>
    <cellStyle name="Normal 13 4 7 2 5" xfId="7685"/>
    <cellStyle name="Normal 13 4 7 2 6" xfId="2724"/>
    <cellStyle name="Normal 13 4 7 3" xfId="1382"/>
    <cellStyle name="Normal 13 4 7 3 2" xfId="4733"/>
    <cellStyle name="Normal 13 4 7 3 2 2" xfId="9717"/>
    <cellStyle name="Normal 13 4 7 3 3" xfId="6462"/>
    <cellStyle name="Normal 13 4 7 3 3 2" xfId="11404"/>
    <cellStyle name="Normal 13 4 7 3 4" xfId="7970"/>
    <cellStyle name="Normal 13 4 7 3 5" xfId="3009"/>
    <cellStyle name="Normal 13 4 7 4" xfId="3955"/>
    <cellStyle name="Normal 13 4 7 4 2" xfId="9034"/>
    <cellStyle name="Normal 13 4 7 5" xfId="5720"/>
    <cellStyle name="Normal 13 4 7 5 2" xfId="10662"/>
    <cellStyle name="Normal 13 4 7 6" xfId="7228"/>
    <cellStyle name="Normal 13 4 7 7" xfId="2267"/>
    <cellStyle name="Normal 13 4 8" xfId="864"/>
    <cellStyle name="Normal 13 4 8 2" xfId="1384"/>
    <cellStyle name="Normal 13 4 8 2 2" xfId="4735"/>
    <cellStyle name="Normal 13 4 8 2 2 2" xfId="9719"/>
    <cellStyle name="Normal 13 4 8 2 3" xfId="6464"/>
    <cellStyle name="Normal 13 4 8 2 3 2" xfId="11406"/>
    <cellStyle name="Normal 13 4 8 2 4" xfId="7972"/>
    <cellStyle name="Normal 13 4 8 2 5" xfId="3011"/>
    <cellStyle name="Normal 13 4 8 3" xfId="4298"/>
    <cellStyle name="Normal 13 4 8 3 2" xfId="9284"/>
    <cellStyle name="Normal 13 4 8 4" xfId="6042"/>
    <cellStyle name="Normal 13 4 8 4 2" xfId="10984"/>
    <cellStyle name="Normal 13 4 8 5" xfId="7550"/>
    <cellStyle name="Normal 13 4 8 6" xfId="2589"/>
    <cellStyle name="Normal 13 4 9" xfId="1329"/>
    <cellStyle name="Normal 13 4 9 2" xfId="4680"/>
    <cellStyle name="Normal 13 4 9 2 2" xfId="9664"/>
    <cellStyle name="Normal 13 4 9 3" xfId="6409"/>
    <cellStyle name="Normal 13 4 9 3 2" xfId="11351"/>
    <cellStyle name="Normal 13 4 9 4" xfId="7917"/>
    <cellStyle name="Normal 13 4 9 5" xfId="2956"/>
    <cellStyle name="Normal 13 5" xfId="396"/>
    <cellStyle name="Normal 13 5 10" xfId="5725"/>
    <cellStyle name="Normal 13 5 10 2" xfId="10667"/>
    <cellStyle name="Normal 13 5 11" xfId="7233"/>
    <cellStyle name="Normal 13 5 12" xfId="2272"/>
    <cellStyle name="Normal 13 5 2" xfId="663"/>
    <cellStyle name="Normal 13 5 2 10" xfId="2406"/>
    <cellStyle name="Normal 13 5 2 2" xfId="804"/>
    <cellStyle name="Normal 13 5 2 2 2" xfId="1269"/>
    <cellStyle name="Normal 13 5 2 2 2 2" xfId="1388"/>
    <cellStyle name="Normal 13 5 2 2 2 2 2" xfId="4739"/>
    <cellStyle name="Normal 13 5 2 2 2 2 2 2" xfId="9723"/>
    <cellStyle name="Normal 13 5 2 2 2 2 3" xfId="6468"/>
    <cellStyle name="Normal 13 5 2 2 2 2 3 2" xfId="11410"/>
    <cellStyle name="Normal 13 5 2 2 2 2 4" xfId="7976"/>
    <cellStyle name="Normal 13 5 2 2 2 2 5" xfId="3015"/>
    <cellStyle name="Normal 13 5 2 2 2 3" xfId="4630"/>
    <cellStyle name="Normal 13 5 2 2 2 3 2" xfId="9614"/>
    <cellStyle name="Normal 13 5 2 2 2 4" xfId="6361"/>
    <cellStyle name="Normal 13 5 2 2 2 4 2" xfId="11303"/>
    <cellStyle name="Normal 13 5 2 2 2 5" xfId="7869"/>
    <cellStyle name="Normal 13 5 2 2 2 6" xfId="2908"/>
    <cellStyle name="Normal 13 5 2 2 3" xfId="1387"/>
    <cellStyle name="Normal 13 5 2 2 3 2" xfId="4738"/>
    <cellStyle name="Normal 13 5 2 2 3 2 2" xfId="9722"/>
    <cellStyle name="Normal 13 5 2 2 3 3" xfId="6467"/>
    <cellStyle name="Normal 13 5 2 2 3 3 2" xfId="11409"/>
    <cellStyle name="Normal 13 5 2 2 3 4" xfId="7975"/>
    <cellStyle name="Normal 13 5 2 2 3 5" xfId="3014"/>
    <cellStyle name="Normal 13 5 2 2 4" xfId="4247"/>
    <cellStyle name="Normal 13 5 2 2 4 2" xfId="9233"/>
    <cellStyle name="Normal 13 5 2 2 5" xfId="5994"/>
    <cellStyle name="Normal 13 5 2 2 5 2" xfId="10936"/>
    <cellStyle name="Normal 13 5 2 2 6" xfId="7502"/>
    <cellStyle name="Normal 13 5 2 2 7" xfId="2541"/>
    <cellStyle name="Normal 13 5 2 3" xfId="957"/>
    <cellStyle name="Normal 13 5 2 3 2" xfId="1389"/>
    <cellStyle name="Normal 13 5 2 3 2 2" xfId="4740"/>
    <cellStyle name="Normal 13 5 2 3 2 2 2" xfId="9724"/>
    <cellStyle name="Normal 13 5 2 3 2 3" xfId="6469"/>
    <cellStyle name="Normal 13 5 2 3 2 3 2" xfId="11411"/>
    <cellStyle name="Normal 13 5 2 3 2 4" xfId="7977"/>
    <cellStyle name="Normal 13 5 2 3 2 5" xfId="3016"/>
    <cellStyle name="Normal 13 5 2 3 3" xfId="4389"/>
    <cellStyle name="Normal 13 5 2 3 3 2" xfId="9374"/>
    <cellStyle name="Normal 13 5 2 3 4" xfId="6132"/>
    <cellStyle name="Normal 13 5 2 3 4 2" xfId="11074"/>
    <cellStyle name="Normal 13 5 2 3 5" xfId="7640"/>
    <cellStyle name="Normal 13 5 2 3 6" xfId="2679"/>
    <cellStyle name="Normal 13 5 2 4" xfId="1386"/>
    <cellStyle name="Normal 13 5 2 4 2" xfId="4737"/>
    <cellStyle name="Normal 13 5 2 4 2 2" xfId="9721"/>
    <cellStyle name="Normal 13 5 2 4 3" xfId="6466"/>
    <cellStyle name="Normal 13 5 2 4 3 2" xfId="11408"/>
    <cellStyle name="Normal 13 5 2 4 4" xfId="7974"/>
    <cellStyle name="Normal 13 5 2 4 5" xfId="3013"/>
    <cellStyle name="Normal 13 5 2 5" xfId="3787"/>
    <cellStyle name="Normal 13 5 2 5 2" xfId="5583"/>
    <cellStyle name="Normal 13 5 2 5 2 2" xfId="10529"/>
    <cellStyle name="Normal 13 5 2 5 3" xfId="8747"/>
    <cellStyle name="Normal 13 5 2 6" xfId="4112"/>
    <cellStyle name="Normal 13 5 2 6 2" xfId="8883"/>
    <cellStyle name="Normal 13 5 2 7" xfId="5390"/>
    <cellStyle name="Normal 13 5 2 7 2" xfId="10369"/>
    <cellStyle name="Normal 13 5 2 8" xfId="5859"/>
    <cellStyle name="Normal 13 5 2 8 2" xfId="10801"/>
    <cellStyle name="Normal 13 5 2 9" xfId="7367"/>
    <cellStyle name="Normal 13 5 3" xfId="514"/>
    <cellStyle name="Normal 13 5 3 2" xfId="1073"/>
    <cellStyle name="Normal 13 5 3 2 2" xfId="1391"/>
    <cellStyle name="Normal 13 5 3 2 2 2" xfId="4742"/>
    <cellStyle name="Normal 13 5 3 2 2 2 2" xfId="9726"/>
    <cellStyle name="Normal 13 5 3 2 2 3" xfId="6471"/>
    <cellStyle name="Normal 13 5 3 2 2 3 2" xfId="11413"/>
    <cellStyle name="Normal 13 5 3 2 2 4" xfId="7979"/>
    <cellStyle name="Normal 13 5 3 2 2 5" xfId="3018"/>
    <cellStyle name="Normal 13 5 3 2 3" xfId="4486"/>
    <cellStyle name="Normal 13 5 3 2 3 2" xfId="9471"/>
    <cellStyle name="Normal 13 5 3 2 4" xfId="6226"/>
    <cellStyle name="Normal 13 5 3 2 4 2" xfId="11168"/>
    <cellStyle name="Normal 13 5 3 2 5" xfId="7734"/>
    <cellStyle name="Normal 13 5 3 2 6" xfId="2773"/>
    <cellStyle name="Normal 13 5 3 3" xfId="1390"/>
    <cellStyle name="Normal 13 5 3 3 2" xfId="4741"/>
    <cellStyle name="Normal 13 5 3 3 2 2" xfId="9725"/>
    <cellStyle name="Normal 13 5 3 3 3" xfId="6470"/>
    <cellStyle name="Normal 13 5 3 3 3 2" xfId="11412"/>
    <cellStyle name="Normal 13 5 3 3 4" xfId="7978"/>
    <cellStyle name="Normal 13 5 3 3 5" xfId="3017"/>
    <cellStyle name="Normal 13 5 3 4" xfId="4020"/>
    <cellStyle name="Normal 13 5 3 4 2" xfId="9091"/>
    <cellStyle name="Normal 13 5 3 5" xfId="5775"/>
    <cellStyle name="Normal 13 5 3 5 2" xfId="10717"/>
    <cellStyle name="Normal 13 5 3 6" xfId="7283"/>
    <cellStyle name="Normal 13 5 3 7" xfId="2322"/>
    <cellStyle name="Normal 13 5 4" xfId="719"/>
    <cellStyle name="Normal 13 5 4 2" xfId="1185"/>
    <cellStyle name="Normal 13 5 4 2 2" xfId="1393"/>
    <cellStyle name="Normal 13 5 4 2 2 2" xfId="4744"/>
    <cellStyle name="Normal 13 5 4 2 2 2 2" xfId="9728"/>
    <cellStyle name="Normal 13 5 4 2 2 3" xfId="6473"/>
    <cellStyle name="Normal 13 5 4 2 2 3 2" xfId="11415"/>
    <cellStyle name="Normal 13 5 4 2 2 4" xfId="7981"/>
    <cellStyle name="Normal 13 5 4 2 2 5" xfId="3020"/>
    <cellStyle name="Normal 13 5 4 2 3" xfId="4546"/>
    <cellStyle name="Normal 13 5 4 2 3 2" xfId="9530"/>
    <cellStyle name="Normal 13 5 4 2 4" xfId="6277"/>
    <cellStyle name="Normal 13 5 4 2 4 2" xfId="11219"/>
    <cellStyle name="Normal 13 5 4 2 5" xfId="7785"/>
    <cellStyle name="Normal 13 5 4 2 6" xfId="2824"/>
    <cellStyle name="Normal 13 5 4 3" xfId="1392"/>
    <cellStyle name="Normal 13 5 4 3 2" xfId="4743"/>
    <cellStyle name="Normal 13 5 4 3 2 2" xfId="9727"/>
    <cellStyle name="Normal 13 5 4 3 3" xfId="6472"/>
    <cellStyle name="Normal 13 5 4 3 3 2" xfId="11414"/>
    <cellStyle name="Normal 13 5 4 3 4" xfId="7980"/>
    <cellStyle name="Normal 13 5 4 3 5" xfId="3019"/>
    <cellStyle name="Normal 13 5 4 4" xfId="4163"/>
    <cellStyle name="Normal 13 5 4 4 2" xfId="9149"/>
    <cellStyle name="Normal 13 5 4 5" xfId="5910"/>
    <cellStyle name="Normal 13 5 4 5 2" xfId="10852"/>
    <cellStyle name="Normal 13 5 4 6" xfId="7418"/>
    <cellStyle name="Normal 13 5 4 7" xfId="2457"/>
    <cellStyle name="Normal 13 5 5" xfId="870"/>
    <cellStyle name="Normal 13 5 5 2" xfId="1394"/>
    <cellStyle name="Normal 13 5 5 2 2" xfId="4745"/>
    <cellStyle name="Normal 13 5 5 2 2 2" xfId="9729"/>
    <cellStyle name="Normal 13 5 5 2 3" xfId="6474"/>
    <cellStyle name="Normal 13 5 5 2 3 2" xfId="11416"/>
    <cellStyle name="Normal 13 5 5 2 4" xfId="7982"/>
    <cellStyle name="Normal 13 5 5 2 5" xfId="3021"/>
    <cellStyle name="Normal 13 5 5 3" xfId="4304"/>
    <cellStyle name="Normal 13 5 5 3 2" xfId="9290"/>
    <cellStyle name="Normal 13 5 5 4" xfId="6048"/>
    <cellStyle name="Normal 13 5 5 4 2" xfId="10990"/>
    <cellStyle name="Normal 13 5 5 5" xfId="7556"/>
    <cellStyle name="Normal 13 5 5 6" xfId="2595"/>
    <cellStyle name="Normal 13 5 6" xfId="1385"/>
    <cellStyle name="Normal 13 5 6 2" xfId="4736"/>
    <cellStyle name="Normal 13 5 6 2 2" xfId="9720"/>
    <cellStyle name="Normal 13 5 6 3" xfId="6465"/>
    <cellStyle name="Normal 13 5 6 3 2" xfId="11407"/>
    <cellStyle name="Normal 13 5 6 4" xfId="7973"/>
    <cellStyle name="Normal 13 5 6 5" xfId="3012"/>
    <cellStyle name="Normal 13 5 7" xfId="3703"/>
    <cellStyle name="Normal 13 5 7 2" xfId="5553"/>
    <cellStyle name="Normal 13 5 7 2 2" xfId="10503"/>
    <cellStyle name="Normal 13 5 7 3" xfId="8662"/>
    <cellStyle name="Normal 13 5 8" xfId="3960"/>
    <cellStyle name="Normal 13 5 8 2" xfId="8799"/>
    <cellStyle name="Normal 13 5 9" xfId="3903"/>
    <cellStyle name="Normal 13 5 9 2" xfId="8987"/>
    <cellStyle name="Normal 13 6" xfId="455"/>
    <cellStyle name="Normal 13 6 2" xfId="1026"/>
    <cellStyle name="Normal 13 6 2 2" xfId="1396"/>
    <cellStyle name="Normal 13 6 2 2 2" xfId="4747"/>
    <cellStyle name="Normal 13 6 2 2 2 2" xfId="9731"/>
    <cellStyle name="Normal 13 6 2 2 3" xfId="6476"/>
    <cellStyle name="Normal 13 6 2 2 3 2" xfId="11418"/>
    <cellStyle name="Normal 13 6 2 2 4" xfId="7984"/>
    <cellStyle name="Normal 13 6 2 2 5" xfId="3023"/>
    <cellStyle name="Normal 13 6 2 3" xfId="4441"/>
    <cellStyle name="Normal 13 6 2 3 2" xfId="9426"/>
    <cellStyle name="Normal 13 6 2 4" xfId="6181"/>
    <cellStyle name="Normal 13 6 2 4 2" xfId="11123"/>
    <cellStyle name="Normal 13 6 2 5" xfId="7689"/>
    <cellStyle name="Normal 13 6 2 6" xfId="2728"/>
    <cellStyle name="Normal 13 6 3" xfId="1395"/>
    <cellStyle name="Normal 13 6 3 2" xfId="4746"/>
    <cellStyle name="Normal 13 6 3 2 2" xfId="9730"/>
    <cellStyle name="Normal 13 6 3 3" xfId="6475"/>
    <cellStyle name="Normal 13 6 3 3 2" xfId="11417"/>
    <cellStyle name="Normal 13 6 3 4" xfId="7983"/>
    <cellStyle name="Normal 13 6 3 5" xfId="3022"/>
    <cellStyle name="Normal 13 6 4" xfId="3972"/>
    <cellStyle name="Normal 13 6 4 2" xfId="9044"/>
    <cellStyle name="Normal 13 6 5" xfId="5729"/>
    <cellStyle name="Normal 13 6 5 2" xfId="10671"/>
    <cellStyle name="Normal 13 6 6" xfId="7237"/>
    <cellStyle name="Normal 13 6 7" xfId="2276"/>
    <cellStyle name="Normal 13 7" xfId="673"/>
    <cellStyle name="Normal 13 7 2" xfId="1139"/>
    <cellStyle name="Normal 13 7 2 2" xfId="1398"/>
    <cellStyle name="Normal 13 7 2 2 2" xfId="4749"/>
    <cellStyle name="Normal 13 7 2 2 2 2" xfId="9733"/>
    <cellStyle name="Normal 13 7 2 2 3" xfId="6478"/>
    <cellStyle name="Normal 13 7 2 2 3 2" xfId="11420"/>
    <cellStyle name="Normal 13 7 2 2 4" xfId="7986"/>
    <cellStyle name="Normal 13 7 2 2 5" xfId="3025"/>
    <cellStyle name="Normal 13 7 2 3" xfId="4500"/>
    <cellStyle name="Normal 13 7 2 3 2" xfId="9484"/>
    <cellStyle name="Normal 13 7 2 4" xfId="6231"/>
    <cellStyle name="Normal 13 7 2 4 2" xfId="11173"/>
    <cellStyle name="Normal 13 7 2 5" xfId="7739"/>
    <cellStyle name="Normal 13 7 2 6" xfId="2778"/>
    <cellStyle name="Normal 13 7 3" xfId="1397"/>
    <cellStyle name="Normal 13 7 3 2" xfId="4748"/>
    <cellStyle name="Normal 13 7 3 2 2" xfId="9732"/>
    <cellStyle name="Normal 13 7 3 3" xfId="6477"/>
    <cellStyle name="Normal 13 7 3 3 2" xfId="11419"/>
    <cellStyle name="Normal 13 7 3 4" xfId="7985"/>
    <cellStyle name="Normal 13 7 3 5" xfId="3024"/>
    <cellStyle name="Normal 13 7 4" xfId="4117"/>
    <cellStyle name="Normal 13 7 4 2" xfId="9103"/>
    <cellStyle name="Normal 13 7 5" xfId="5864"/>
    <cellStyle name="Normal 13 7 5 2" xfId="10806"/>
    <cellStyle name="Normal 13 7 6" xfId="7372"/>
    <cellStyle name="Normal 13 7 7" xfId="2411"/>
    <cellStyle name="Normal 13 8" xfId="339"/>
    <cellStyle name="Normal 13 8 2" xfId="967"/>
    <cellStyle name="Normal 13 8 2 2" xfId="1400"/>
    <cellStyle name="Normal 13 8 2 2 2" xfId="4751"/>
    <cellStyle name="Normal 13 8 2 2 2 2" xfId="9735"/>
    <cellStyle name="Normal 13 8 2 2 3" xfId="6480"/>
    <cellStyle name="Normal 13 8 2 2 3 2" xfId="11422"/>
    <cellStyle name="Normal 13 8 2 2 4" xfId="7988"/>
    <cellStyle name="Normal 13 8 2 2 5" xfId="3027"/>
    <cellStyle name="Normal 13 8 2 3" xfId="4394"/>
    <cellStyle name="Normal 13 8 2 3 2" xfId="9379"/>
    <cellStyle name="Normal 13 8 2 4" xfId="6137"/>
    <cellStyle name="Normal 13 8 2 4 2" xfId="11079"/>
    <cellStyle name="Normal 13 8 2 5" xfId="7645"/>
    <cellStyle name="Normal 13 8 2 6" xfId="2684"/>
    <cellStyle name="Normal 13 8 3" xfId="1399"/>
    <cellStyle name="Normal 13 8 3 2" xfId="4750"/>
    <cellStyle name="Normal 13 8 3 2 2" xfId="9734"/>
    <cellStyle name="Normal 13 8 3 3" xfId="6479"/>
    <cellStyle name="Normal 13 8 3 3 2" xfId="11421"/>
    <cellStyle name="Normal 13 8 3 4" xfId="7987"/>
    <cellStyle name="Normal 13 8 3 5" xfId="3026"/>
    <cellStyle name="Normal 13 8 4" xfId="3912"/>
    <cellStyle name="Normal 13 8 4 2" xfId="8992"/>
    <cellStyle name="Normal 13 8 5" xfId="5680"/>
    <cellStyle name="Normal 13 8 5 2" xfId="10622"/>
    <cellStyle name="Normal 13 8 6" xfId="7188"/>
    <cellStyle name="Normal 13 8 7" xfId="2227"/>
    <cellStyle name="Normal 13 9" xfId="822"/>
    <cellStyle name="Normal 13 9 2" xfId="1401"/>
    <cellStyle name="Normal 13 9 2 2" xfId="4752"/>
    <cellStyle name="Normal 13 9 2 2 2" xfId="9736"/>
    <cellStyle name="Normal 13 9 2 3" xfId="6481"/>
    <cellStyle name="Normal 13 9 2 3 2" xfId="11423"/>
    <cellStyle name="Normal 13 9 2 4" xfId="7989"/>
    <cellStyle name="Normal 13 9 2 5" xfId="3028"/>
    <cellStyle name="Normal 13 9 3" xfId="4257"/>
    <cellStyle name="Normal 13 9 3 2" xfId="9243"/>
    <cellStyle name="Normal 13 9 4" xfId="6002"/>
    <cellStyle name="Normal 13 9 4 2" xfId="10944"/>
    <cellStyle name="Normal 13 9 5" xfId="7510"/>
    <cellStyle name="Normal 13 9 6" xfId="2549"/>
    <cellStyle name="Normal 130" xfId="2042"/>
    <cellStyle name="Normal 131" xfId="2037"/>
    <cellStyle name="Normal 132" xfId="205"/>
    <cellStyle name="Normal 132 2" xfId="4044"/>
    <cellStyle name="Normal 132 3" xfId="2180"/>
    <cellStyle name="Normal 133" xfId="263"/>
    <cellStyle name="Normal 133 2" xfId="5375"/>
    <cellStyle name="Normal 133 3" xfId="2213"/>
    <cellStyle name="Normal 134" xfId="2051"/>
    <cellStyle name="Normal 134 2" xfId="5536"/>
    <cellStyle name="Normal 134 3" xfId="3648"/>
    <cellStyle name="Normal 135" xfId="2056"/>
    <cellStyle name="Normal 135 2" xfId="5538"/>
    <cellStyle name="Normal 135 3" xfId="3649"/>
    <cellStyle name="Normal 136" xfId="2065"/>
    <cellStyle name="Normal 136 2" xfId="5518"/>
    <cellStyle name="Normal 136 3" xfId="3650"/>
    <cellStyle name="Normal 137" xfId="2070"/>
    <cellStyle name="Normal 138" xfId="2055"/>
    <cellStyle name="Normal 139" xfId="2062"/>
    <cellStyle name="Normal 14" xfId="78"/>
    <cellStyle name="Normal 14 10" xfId="1292"/>
    <cellStyle name="Normal 14 10 2" xfId="4643"/>
    <cellStyle name="Normal 14 10 2 2" xfId="9627"/>
    <cellStyle name="Normal 14 10 3" xfId="6372"/>
    <cellStyle name="Normal 14 10 3 2" xfId="11314"/>
    <cellStyle name="Normal 14 10 4" xfId="7880"/>
    <cellStyle name="Normal 14 10 5" xfId="2919"/>
    <cellStyle name="Normal 14 11" xfId="235"/>
    <cellStyle name="Normal 14 11 2" xfId="3861"/>
    <cellStyle name="Normal 14 11 2 2" xfId="8948"/>
    <cellStyle name="Normal 14 11 3" xfId="5639"/>
    <cellStyle name="Normal 14 11 3 2" xfId="10581"/>
    <cellStyle name="Normal 14 11 4" xfId="7147"/>
    <cellStyle name="Normal 14 11 5" xfId="2185"/>
    <cellStyle name="Normal 14 12" xfId="2118"/>
    <cellStyle name="Normal 14 12 2" xfId="5384"/>
    <cellStyle name="Normal 14 12 2 2" xfId="10365"/>
    <cellStyle name="Normal 14 12 3" xfId="8619"/>
    <cellStyle name="Normal 14 13" xfId="3658"/>
    <cellStyle name="Normal 14 13 2" xfId="8756"/>
    <cellStyle name="Normal 14 14" xfId="3805"/>
    <cellStyle name="Normal 14 14 2" xfId="8898"/>
    <cellStyle name="Normal 14 15" xfId="5599"/>
    <cellStyle name="Normal 14 15 2" xfId="10541"/>
    <cellStyle name="Normal 14 16" xfId="7107"/>
    <cellStyle name="Normal 14 17" xfId="2077"/>
    <cellStyle name="Normal 14 2" xfId="131"/>
    <cellStyle name="Normal 14 2 10" xfId="2133"/>
    <cellStyle name="Normal 14 2 10 2" xfId="3967"/>
    <cellStyle name="Normal 14 2 10 2 2" xfId="9041"/>
    <cellStyle name="Normal 14 2 10 3" xfId="8620"/>
    <cellStyle name="Normal 14 2 11" xfId="3659"/>
    <cellStyle name="Normal 14 2 11 2" xfId="8757"/>
    <cellStyle name="Normal 14 2 12" xfId="3825"/>
    <cellStyle name="Normal 14 2 12 2" xfId="8917"/>
    <cellStyle name="Normal 14 2 13" xfId="5614"/>
    <cellStyle name="Normal 14 2 13 2" xfId="10556"/>
    <cellStyle name="Normal 14 2 14" xfId="7122"/>
    <cellStyle name="Normal 14 2 15" xfId="2086"/>
    <cellStyle name="Normal 14 2 2" xfId="518"/>
    <cellStyle name="Normal 14 2 2 10" xfId="2326"/>
    <cellStyle name="Normal 14 2 2 2" xfId="723"/>
    <cellStyle name="Normal 14 2 2 2 2" xfId="1189"/>
    <cellStyle name="Normal 14 2 2 2 2 2" xfId="1404"/>
    <cellStyle name="Normal 14 2 2 2 2 2 2" xfId="4755"/>
    <cellStyle name="Normal 14 2 2 2 2 2 2 2" xfId="9739"/>
    <cellStyle name="Normal 14 2 2 2 2 2 3" xfId="6484"/>
    <cellStyle name="Normal 14 2 2 2 2 2 3 2" xfId="11426"/>
    <cellStyle name="Normal 14 2 2 2 2 2 4" xfId="7992"/>
    <cellStyle name="Normal 14 2 2 2 2 2 5" xfId="3031"/>
    <cellStyle name="Normal 14 2 2 2 2 3" xfId="4550"/>
    <cellStyle name="Normal 14 2 2 2 2 3 2" xfId="9534"/>
    <cellStyle name="Normal 14 2 2 2 2 4" xfId="6281"/>
    <cellStyle name="Normal 14 2 2 2 2 4 2" xfId="11223"/>
    <cellStyle name="Normal 14 2 2 2 2 5" xfId="7789"/>
    <cellStyle name="Normal 14 2 2 2 2 6" xfId="2828"/>
    <cellStyle name="Normal 14 2 2 2 3" xfId="1403"/>
    <cellStyle name="Normal 14 2 2 2 3 2" xfId="4754"/>
    <cellStyle name="Normal 14 2 2 2 3 2 2" xfId="9738"/>
    <cellStyle name="Normal 14 2 2 2 3 3" xfId="6483"/>
    <cellStyle name="Normal 14 2 2 2 3 3 2" xfId="11425"/>
    <cellStyle name="Normal 14 2 2 2 3 4" xfId="7991"/>
    <cellStyle name="Normal 14 2 2 2 3 5" xfId="3030"/>
    <cellStyle name="Normal 14 2 2 2 4" xfId="4167"/>
    <cellStyle name="Normal 14 2 2 2 4 2" xfId="9153"/>
    <cellStyle name="Normal 14 2 2 2 5" xfId="5914"/>
    <cellStyle name="Normal 14 2 2 2 5 2" xfId="10856"/>
    <cellStyle name="Normal 14 2 2 2 6" xfId="7422"/>
    <cellStyle name="Normal 14 2 2 2 7" xfId="2461"/>
    <cellStyle name="Normal 14 2 2 3" xfId="874"/>
    <cellStyle name="Normal 14 2 2 3 2" xfId="1405"/>
    <cellStyle name="Normal 14 2 2 3 2 2" xfId="4756"/>
    <cellStyle name="Normal 14 2 2 3 2 2 2" xfId="9740"/>
    <cellStyle name="Normal 14 2 2 3 2 3" xfId="6485"/>
    <cellStyle name="Normal 14 2 2 3 2 3 2" xfId="11427"/>
    <cellStyle name="Normal 14 2 2 3 2 4" xfId="7993"/>
    <cellStyle name="Normal 14 2 2 3 2 5" xfId="3032"/>
    <cellStyle name="Normal 14 2 2 3 3" xfId="4308"/>
    <cellStyle name="Normal 14 2 2 3 3 2" xfId="9294"/>
    <cellStyle name="Normal 14 2 2 3 4" xfId="6052"/>
    <cellStyle name="Normal 14 2 2 3 4 2" xfId="10994"/>
    <cellStyle name="Normal 14 2 2 3 5" xfId="7560"/>
    <cellStyle name="Normal 14 2 2 3 6" xfId="2599"/>
    <cellStyle name="Normal 14 2 2 4" xfId="1402"/>
    <cellStyle name="Normal 14 2 2 4 2" xfId="4753"/>
    <cellStyle name="Normal 14 2 2 4 2 2" xfId="9737"/>
    <cellStyle name="Normal 14 2 2 4 3" xfId="6482"/>
    <cellStyle name="Normal 14 2 2 4 3 2" xfId="11424"/>
    <cellStyle name="Normal 14 2 2 4 4" xfId="7990"/>
    <cellStyle name="Normal 14 2 2 4 5" xfId="3029"/>
    <cellStyle name="Normal 14 2 2 5" xfId="3707"/>
    <cellStyle name="Normal 14 2 2 5 2" xfId="5441"/>
    <cellStyle name="Normal 14 2 2 5 2 2" xfId="10413"/>
    <cellStyle name="Normal 14 2 2 5 3" xfId="8666"/>
    <cellStyle name="Normal 14 2 2 6" xfId="4024"/>
    <cellStyle name="Normal 14 2 2 6 2" xfId="8803"/>
    <cellStyle name="Normal 14 2 2 7" xfId="5414"/>
    <cellStyle name="Normal 14 2 2 7 2" xfId="10390"/>
    <cellStyle name="Normal 14 2 2 8" xfId="5779"/>
    <cellStyle name="Normal 14 2 2 8 2" xfId="10721"/>
    <cellStyle name="Normal 14 2 2 9" xfId="7287"/>
    <cellStyle name="Normal 14 2 3" xfId="625"/>
    <cellStyle name="Normal 14 2 3 10" xfId="2369"/>
    <cellStyle name="Normal 14 2 3 2" xfId="767"/>
    <cellStyle name="Normal 14 2 3 2 2" xfId="1232"/>
    <cellStyle name="Normal 14 2 3 2 2 2" xfId="1408"/>
    <cellStyle name="Normal 14 2 3 2 2 2 2" xfId="4759"/>
    <cellStyle name="Normal 14 2 3 2 2 2 2 2" xfId="9743"/>
    <cellStyle name="Normal 14 2 3 2 2 2 3" xfId="6488"/>
    <cellStyle name="Normal 14 2 3 2 2 2 3 2" xfId="11430"/>
    <cellStyle name="Normal 14 2 3 2 2 2 4" xfId="7996"/>
    <cellStyle name="Normal 14 2 3 2 2 2 5" xfId="3035"/>
    <cellStyle name="Normal 14 2 3 2 2 3" xfId="4593"/>
    <cellStyle name="Normal 14 2 3 2 2 3 2" xfId="9577"/>
    <cellStyle name="Normal 14 2 3 2 2 4" xfId="6324"/>
    <cellStyle name="Normal 14 2 3 2 2 4 2" xfId="11266"/>
    <cellStyle name="Normal 14 2 3 2 2 5" xfId="7832"/>
    <cellStyle name="Normal 14 2 3 2 2 6" xfId="2871"/>
    <cellStyle name="Normal 14 2 3 2 3" xfId="1407"/>
    <cellStyle name="Normal 14 2 3 2 3 2" xfId="4758"/>
    <cellStyle name="Normal 14 2 3 2 3 2 2" xfId="9742"/>
    <cellStyle name="Normal 14 2 3 2 3 3" xfId="6487"/>
    <cellStyle name="Normal 14 2 3 2 3 3 2" xfId="11429"/>
    <cellStyle name="Normal 14 2 3 2 3 4" xfId="7995"/>
    <cellStyle name="Normal 14 2 3 2 3 5" xfId="3034"/>
    <cellStyle name="Normal 14 2 3 2 4" xfId="4210"/>
    <cellStyle name="Normal 14 2 3 2 4 2" xfId="9196"/>
    <cellStyle name="Normal 14 2 3 2 5" xfId="5957"/>
    <cellStyle name="Normal 14 2 3 2 5 2" xfId="10899"/>
    <cellStyle name="Normal 14 2 3 2 6" xfId="7465"/>
    <cellStyle name="Normal 14 2 3 2 7" xfId="2504"/>
    <cellStyle name="Normal 14 2 3 3" xfId="920"/>
    <cellStyle name="Normal 14 2 3 3 2" xfId="1409"/>
    <cellStyle name="Normal 14 2 3 3 2 2" xfId="4760"/>
    <cellStyle name="Normal 14 2 3 3 2 2 2" xfId="9744"/>
    <cellStyle name="Normal 14 2 3 3 2 3" xfId="6489"/>
    <cellStyle name="Normal 14 2 3 3 2 3 2" xfId="11431"/>
    <cellStyle name="Normal 14 2 3 3 2 4" xfId="7997"/>
    <cellStyle name="Normal 14 2 3 3 2 5" xfId="3036"/>
    <cellStyle name="Normal 14 2 3 3 3" xfId="4352"/>
    <cellStyle name="Normal 14 2 3 3 3 2" xfId="9337"/>
    <cellStyle name="Normal 14 2 3 3 4" xfId="6095"/>
    <cellStyle name="Normal 14 2 3 3 4 2" xfId="11037"/>
    <cellStyle name="Normal 14 2 3 3 5" xfId="7603"/>
    <cellStyle name="Normal 14 2 3 3 6" xfId="2642"/>
    <cellStyle name="Normal 14 2 3 4" xfId="1406"/>
    <cellStyle name="Normal 14 2 3 4 2" xfId="4757"/>
    <cellStyle name="Normal 14 2 3 4 2 2" xfId="9741"/>
    <cellStyle name="Normal 14 2 3 4 3" xfId="6486"/>
    <cellStyle name="Normal 14 2 3 4 3 2" xfId="11428"/>
    <cellStyle name="Normal 14 2 3 4 4" xfId="7994"/>
    <cellStyle name="Normal 14 2 3 4 5" xfId="3033"/>
    <cellStyle name="Normal 14 2 3 5" xfId="3750"/>
    <cellStyle name="Normal 14 2 3 5 2" xfId="5559"/>
    <cellStyle name="Normal 14 2 3 5 2 2" xfId="10508"/>
    <cellStyle name="Normal 14 2 3 5 3" xfId="8710"/>
    <cellStyle name="Normal 14 2 3 6" xfId="4074"/>
    <cellStyle name="Normal 14 2 3 6 2" xfId="8846"/>
    <cellStyle name="Normal 14 2 3 7" xfId="5510"/>
    <cellStyle name="Normal 14 2 3 7 2" xfId="10468"/>
    <cellStyle name="Normal 14 2 3 8" xfId="5822"/>
    <cellStyle name="Normal 14 2 3 8 2" xfId="10764"/>
    <cellStyle name="Normal 14 2 3 9" xfId="7330"/>
    <cellStyle name="Normal 14 2 4" xfId="459"/>
    <cellStyle name="Normal 14 2 4 2" xfId="1030"/>
    <cellStyle name="Normal 14 2 4 2 2" xfId="1411"/>
    <cellStyle name="Normal 14 2 4 2 2 2" xfId="4762"/>
    <cellStyle name="Normal 14 2 4 2 2 2 2" xfId="9746"/>
    <cellStyle name="Normal 14 2 4 2 2 3" xfId="6491"/>
    <cellStyle name="Normal 14 2 4 2 2 3 2" xfId="11433"/>
    <cellStyle name="Normal 14 2 4 2 2 4" xfId="7999"/>
    <cellStyle name="Normal 14 2 4 2 2 5" xfId="3038"/>
    <cellStyle name="Normal 14 2 4 2 3" xfId="4445"/>
    <cellStyle name="Normal 14 2 4 2 3 2" xfId="9430"/>
    <cellStyle name="Normal 14 2 4 2 4" xfId="6185"/>
    <cellStyle name="Normal 14 2 4 2 4 2" xfId="11127"/>
    <cellStyle name="Normal 14 2 4 2 5" xfId="7693"/>
    <cellStyle name="Normal 14 2 4 2 6" xfId="2732"/>
    <cellStyle name="Normal 14 2 4 3" xfId="1410"/>
    <cellStyle name="Normal 14 2 4 3 2" xfId="4761"/>
    <cellStyle name="Normal 14 2 4 3 2 2" xfId="9745"/>
    <cellStyle name="Normal 14 2 4 3 3" xfId="6490"/>
    <cellStyle name="Normal 14 2 4 3 3 2" xfId="11432"/>
    <cellStyle name="Normal 14 2 4 3 4" xfId="7998"/>
    <cellStyle name="Normal 14 2 4 3 5" xfId="3037"/>
    <cellStyle name="Normal 14 2 4 4" xfId="3976"/>
    <cellStyle name="Normal 14 2 4 4 2" xfId="9048"/>
    <cellStyle name="Normal 14 2 4 5" xfId="5733"/>
    <cellStyle name="Normal 14 2 4 5 2" xfId="10675"/>
    <cellStyle name="Normal 14 2 4 6" xfId="7241"/>
    <cellStyle name="Normal 14 2 4 7" xfId="2280"/>
    <cellStyle name="Normal 14 2 5" xfId="677"/>
    <cellStyle name="Normal 14 2 5 2" xfId="1143"/>
    <cellStyle name="Normal 14 2 5 2 2" xfId="1413"/>
    <cellStyle name="Normal 14 2 5 2 2 2" xfId="4764"/>
    <cellStyle name="Normal 14 2 5 2 2 2 2" xfId="9748"/>
    <cellStyle name="Normal 14 2 5 2 2 3" xfId="6493"/>
    <cellStyle name="Normal 14 2 5 2 2 3 2" xfId="11435"/>
    <cellStyle name="Normal 14 2 5 2 2 4" xfId="8001"/>
    <cellStyle name="Normal 14 2 5 2 2 5" xfId="3040"/>
    <cellStyle name="Normal 14 2 5 2 3" xfId="4504"/>
    <cellStyle name="Normal 14 2 5 2 3 2" xfId="9488"/>
    <cellStyle name="Normal 14 2 5 2 4" xfId="6235"/>
    <cellStyle name="Normal 14 2 5 2 4 2" xfId="11177"/>
    <cellStyle name="Normal 14 2 5 2 5" xfId="7743"/>
    <cellStyle name="Normal 14 2 5 2 6" xfId="2782"/>
    <cellStyle name="Normal 14 2 5 3" xfId="1412"/>
    <cellStyle name="Normal 14 2 5 3 2" xfId="4763"/>
    <cellStyle name="Normal 14 2 5 3 2 2" xfId="9747"/>
    <cellStyle name="Normal 14 2 5 3 3" xfId="6492"/>
    <cellStyle name="Normal 14 2 5 3 3 2" xfId="11434"/>
    <cellStyle name="Normal 14 2 5 3 4" xfId="8000"/>
    <cellStyle name="Normal 14 2 5 3 5" xfId="3039"/>
    <cellStyle name="Normal 14 2 5 4" xfId="4121"/>
    <cellStyle name="Normal 14 2 5 4 2" xfId="9107"/>
    <cellStyle name="Normal 14 2 5 5" xfId="5868"/>
    <cellStyle name="Normal 14 2 5 5 2" xfId="10810"/>
    <cellStyle name="Normal 14 2 5 6" xfId="7376"/>
    <cellStyle name="Normal 14 2 5 7" xfId="2415"/>
    <cellStyle name="Normal 14 2 6" xfId="343"/>
    <cellStyle name="Normal 14 2 6 2" xfId="971"/>
    <cellStyle name="Normal 14 2 6 2 2" xfId="1415"/>
    <cellStyle name="Normal 14 2 6 2 2 2" xfId="4766"/>
    <cellStyle name="Normal 14 2 6 2 2 2 2" xfId="9750"/>
    <cellStyle name="Normal 14 2 6 2 2 3" xfId="6495"/>
    <cellStyle name="Normal 14 2 6 2 2 3 2" xfId="11437"/>
    <cellStyle name="Normal 14 2 6 2 2 4" xfId="8003"/>
    <cellStyle name="Normal 14 2 6 2 2 5" xfId="3042"/>
    <cellStyle name="Normal 14 2 6 2 3" xfId="4398"/>
    <cellStyle name="Normal 14 2 6 2 3 2" xfId="9383"/>
    <cellStyle name="Normal 14 2 6 2 4" xfId="6141"/>
    <cellStyle name="Normal 14 2 6 2 4 2" xfId="11083"/>
    <cellStyle name="Normal 14 2 6 2 5" xfId="7649"/>
    <cellStyle name="Normal 14 2 6 2 6" xfId="2688"/>
    <cellStyle name="Normal 14 2 6 3" xfId="1414"/>
    <cellStyle name="Normal 14 2 6 3 2" xfId="4765"/>
    <cellStyle name="Normal 14 2 6 3 2 2" xfId="9749"/>
    <cellStyle name="Normal 14 2 6 3 3" xfId="6494"/>
    <cellStyle name="Normal 14 2 6 3 3 2" xfId="11436"/>
    <cellStyle name="Normal 14 2 6 3 4" xfId="8002"/>
    <cellStyle name="Normal 14 2 6 3 5" xfId="3041"/>
    <cellStyle name="Normal 14 2 6 4" xfId="3916"/>
    <cellStyle name="Normal 14 2 6 4 2" xfId="8996"/>
    <cellStyle name="Normal 14 2 6 5" xfId="5684"/>
    <cellStyle name="Normal 14 2 6 5 2" xfId="10626"/>
    <cellStyle name="Normal 14 2 6 6" xfId="7192"/>
    <cellStyle name="Normal 14 2 6 7" xfId="2231"/>
    <cellStyle name="Normal 14 2 7" xfId="826"/>
    <cellStyle name="Normal 14 2 7 2" xfId="1416"/>
    <cellStyle name="Normal 14 2 7 2 2" xfId="4767"/>
    <cellStyle name="Normal 14 2 7 2 2 2" xfId="9751"/>
    <cellStyle name="Normal 14 2 7 2 3" xfId="6496"/>
    <cellStyle name="Normal 14 2 7 2 3 2" xfId="11438"/>
    <cellStyle name="Normal 14 2 7 2 4" xfId="8004"/>
    <cellStyle name="Normal 14 2 7 2 5" xfId="3043"/>
    <cellStyle name="Normal 14 2 7 3" xfId="4261"/>
    <cellStyle name="Normal 14 2 7 3 2" xfId="9247"/>
    <cellStyle name="Normal 14 2 7 4" xfId="6006"/>
    <cellStyle name="Normal 14 2 7 4 2" xfId="10948"/>
    <cellStyle name="Normal 14 2 7 5" xfId="7514"/>
    <cellStyle name="Normal 14 2 7 6" xfId="2553"/>
    <cellStyle name="Normal 14 2 8" xfId="1293"/>
    <cellStyle name="Normal 14 2 8 2" xfId="4644"/>
    <cellStyle name="Normal 14 2 8 2 2" xfId="9628"/>
    <cellStyle name="Normal 14 2 8 3" xfId="6373"/>
    <cellStyle name="Normal 14 2 8 3 2" xfId="11315"/>
    <cellStyle name="Normal 14 2 8 4" xfId="7881"/>
    <cellStyle name="Normal 14 2 8 5" xfId="2920"/>
    <cellStyle name="Normal 14 2 9" xfId="236"/>
    <cellStyle name="Normal 14 2 9 2" xfId="3862"/>
    <cellStyle name="Normal 14 2 9 2 2" xfId="8949"/>
    <cellStyle name="Normal 14 2 9 3" xfId="5640"/>
    <cellStyle name="Normal 14 2 9 3 2" xfId="10582"/>
    <cellStyle name="Normal 14 2 9 4" xfId="7148"/>
    <cellStyle name="Normal 14 2 9 5" xfId="2186"/>
    <cellStyle name="Normal 14 3" xfId="168"/>
    <cellStyle name="Normal 14 3 10" xfId="2148"/>
    <cellStyle name="Normal 14 3 10 2" xfId="5486"/>
    <cellStyle name="Normal 14 3 10 2 2" xfId="10448"/>
    <cellStyle name="Normal 14 3 10 3" xfId="8621"/>
    <cellStyle name="Normal 14 3 11" xfId="3660"/>
    <cellStyle name="Normal 14 3 11 2" xfId="8758"/>
    <cellStyle name="Normal 14 3 12" xfId="3844"/>
    <cellStyle name="Normal 14 3 12 2" xfId="8935"/>
    <cellStyle name="Normal 14 3 13" xfId="5629"/>
    <cellStyle name="Normal 14 3 13 2" xfId="10571"/>
    <cellStyle name="Normal 14 3 14" xfId="7137"/>
    <cellStyle name="Normal 14 3 15" xfId="2087"/>
    <cellStyle name="Normal 14 3 2" xfId="519"/>
    <cellStyle name="Normal 14 3 2 10" xfId="2327"/>
    <cellStyle name="Normal 14 3 2 2" xfId="724"/>
    <cellStyle name="Normal 14 3 2 2 2" xfId="1190"/>
    <cellStyle name="Normal 14 3 2 2 2 2" xfId="1419"/>
    <cellStyle name="Normal 14 3 2 2 2 2 2" xfId="4770"/>
    <cellStyle name="Normal 14 3 2 2 2 2 2 2" xfId="9754"/>
    <cellStyle name="Normal 14 3 2 2 2 2 3" xfId="6499"/>
    <cellStyle name="Normal 14 3 2 2 2 2 3 2" xfId="11441"/>
    <cellStyle name="Normal 14 3 2 2 2 2 4" xfId="8007"/>
    <cellStyle name="Normal 14 3 2 2 2 2 5" xfId="3046"/>
    <cellStyle name="Normal 14 3 2 2 2 3" xfId="4551"/>
    <cellStyle name="Normal 14 3 2 2 2 3 2" xfId="9535"/>
    <cellStyle name="Normal 14 3 2 2 2 4" xfId="6282"/>
    <cellStyle name="Normal 14 3 2 2 2 4 2" xfId="11224"/>
    <cellStyle name="Normal 14 3 2 2 2 5" xfId="7790"/>
    <cellStyle name="Normal 14 3 2 2 2 6" xfId="2829"/>
    <cellStyle name="Normal 14 3 2 2 3" xfId="1418"/>
    <cellStyle name="Normal 14 3 2 2 3 2" xfId="4769"/>
    <cellStyle name="Normal 14 3 2 2 3 2 2" xfId="9753"/>
    <cellStyle name="Normal 14 3 2 2 3 3" xfId="6498"/>
    <cellStyle name="Normal 14 3 2 2 3 3 2" xfId="11440"/>
    <cellStyle name="Normal 14 3 2 2 3 4" xfId="8006"/>
    <cellStyle name="Normal 14 3 2 2 3 5" xfId="3045"/>
    <cellStyle name="Normal 14 3 2 2 4" xfId="4168"/>
    <cellStyle name="Normal 14 3 2 2 4 2" xfId="9154"/>
    <cellStyle name="Normal 14 3 2 2 5" xfId="5915"/>
    <cellStyle name="Normal 14 3 2 2 5 2" xfId="10857"/>
    <cellStyle name="Normal 14 3 2 2 6" xfId="7423"/>
    <cellStyle name="Normal 14 3 2 2 7" xfId="2462"/>
    <cellStyle name="Normal 14 3 2 3" xfId="875"/>
    <cellStyle name="Normal 14 3 2 3 2" xfId="1420"/>
    <cellStyle name="Normal 14 3 2 3 2 2" xfId="4771"/>
    <cellStyle name="Normal 14 3 2 3 2 2 2" xfId="9755"/>
    <cellStyle name="Normal 14 3 2 3 2 3" xfId="6500"/>
    <cellStyle name="Normal 14 3 2 3 2 3 2" xfId="11442"/>
    <cellStyle name="Normal 14 3 2 3 2 4" xfId="8008"/>
    <cellStyle name="Normal 14 3 2 3 2 5" xfId="3047"/>
    <cellStyle name="Normal 14 3 2 3 3" xfId="4309"/>
    <cellStyle name="Normal 14 3 2 3 3 2" xfId="9295"/>
    <cellStyle name="Normal 14 3 2 3 4" xfId="6053"/>
    <cellStyle name="Normal 14 3 2 3 4 2" xfId="10995"/>
    <cellStyle name="Normal 14 3 2 3 5" xfId="7561"/>
    <cellStyle name="Normal 14 3 2 3 6" xfId="2600"/>
    <cellStyle name="Normal 14 3 2 4" xfId="1417"/>
    <cellStyle name="Normal 14 3 2 4 2" xfId="4768"/>
    <cellStyle name="Normal 14 3 2 4 2 2" xfId="9752"/>
    <cellStyle name="Normal 14 3 2 4 3" xfId="6497"/>
    <cellStyle name="Normal 14 3 2 4 3 2" xfId="11439"/>
    <cellStyle name="Normal 14 3 2 4 4" xfId="8005"/>
    <cellStyle name="Normal 14 3 2 4 5" xfId="3044"/>
    <cellStyle name="Normal 14 3 2 5" xfId="3708"/>
    <cellStyle name="Normal 14 3 2 5 2" xfId="5577"/>
    <cellStyle name="Normal 14 3 2 5 2 2" xfId="10524"/>
    <cellStyle name="Normal 14 3 2 5 3" xfId="8667"/>
    <cellStyle name="Normal 14 3 2 6" xfId="4025"/>
    <cellStyle name="Normal 14 3 2 6 2" xfId="8804"/>
    <cellStyle name="Normal 14 3 2 7" xfId="5571"/>
    <cellStyle name="Normal 14 3 2 7 2" xfId="10520"/>
    <cellStyle name="Normal 14 3 2 8" xfId="5780"/>
    <cellStyle name="Normal 14 3 2 8 2" xfId="10722"/>
    <cellStyle name="Normal 14 3 2 9" xfId="7288"/>
    <cellStyle name="Normal 14 3 3" xfId="626"/>
    <cellStyle name="Normal 14 3 3 10" xfId="2370"/>
    <cellStyle name="Normal 14 3 3 2" xfId="768"/>
    <cellStyle name="Normal 14 3 3 2 2" xfId="1233"/>
    <cellStyle name="Normal 14 3 3 2 2 2" xfId="1423"/>
    <cellStyle name="Normal 14 3 3 2 2 2 2" xfId="4774"/>
    <cellStyle name="Normal 14 3 3 2 2 2 2 2" xfId="9758"/>
    <cellStyle name="Normal 14 3 3 2 2 2 3" xfId="6503"/>
    <cellStyle name="Normal 14 3 3 2 2 2 3 2" xfId="11445"/>
    <cellStyle name="Normal 14 3 3 2 2 2 4" xfId="8011"/>
    <cellStyle name="Normal 14 3 3 2 2 2 5" xfId="3050"/>
    <cellStyle name="Normal 14 3 3 2 2 3" xfId="4594"/>
    <cellStyle name="Normal 14 3 3 2 2 3 2" xfId="9578"/>
    <cellStyle name="Normal 14 3 3 2 2 4" xfId="6325"/>
    <cellStyle name="Normal 14 3 3 2 2 4 2" xfId="11267"/>
    <cellStyle name="Normal 14 3 3 2 2 5" xfId="7833"/>
    <cellStyle name="Normal 14 3 3 2 2 6" xfId="2872"/>
    <cellStyle name="Normal 14 3 3 2 3" xfId="1422"/>
    <cellStyle name="Normal 14 3 3 2 3 2" xfId="4773"/>
    <cellStyle name="Normal 14 3 3 2 3 2 2" xfId="9757"/>
    <cellStyle name="Normal 14 3 3 2 3 3" xfId="6502"/>
    <cellStyle name="Normal 14 3 3 2 3 3 2" xfId="11444"/>
    <cellStyle name="Normal 14 3 3 2 3 4" xfId="8010"/>
    <cellStyle name="Normal 14 3 3 2 3 5" xfId="3049"/>
    <cellStyle name="Normal 14 3 3 2 4" xfId="4211"/>
    <cellStyle name="Normal 14 3 3 2 4 2" xfId="9197"/>
    <cellStyle name="Normal 14 3 3 2 5" xfId="5958"/>
    <cellStyle name="Normal 14 3 3 2 5 2" xfId="10900"/>
    <cellStyle name="Normal 14 3 3 2 6" xfId="7466"/>
    <cellStyle name="Normal 14 3 3 2 7" xfId="2505"/>
    <cellStyle name="Normal 14 3 3 3" xfId="921"/>
    <cellStyle name="Normal 14 3 3 3 2" xfId="1424"/>
    <cellStyle name="Normal 14 3 3 3 2 2" xfId="4775"/>
    <cellStyle name="Normal 14 3 3 3 2 2 2" xfId="9759"/>
    <cellStyle name="Normal 14 3 3 3 2 3" xfId="6504"/>
    <cellStyle name="Normal 14 3 3 3 2 3 2" xfId="11446"/>
    <cellStyle name="Normal 14 3 3 3 2 4" xfId="8012"/>
    <cellStyle name="Normal 14 3 3 3 2 5" xfId="3051"/>
    <cellStyle name="Normal 14 3 3 3 3" xfId="4353"/>
    <cellStyle name="Normal 14 3 3 3 3 2" xfId="9338"/>
    <cellStyle name="Normal 14 3 3 3 4" xfId="6096"/>
    <cellStyle name="Normal 14 3 3 3 4 2" xfId="11038"/>
    <cellStyle name="Normal 14 3 3 3 5" xfId="7604"/>
    <cellStyle name="Normal 14 3 3 3 6" xfId="2643"/>
    <cellStyle name="Normal 14 3 3 4" xfId="1421"/>
    <cellStyle name="Normal 14 3 3 4 2" xfId="4772"/>
    <cellStyle name="Normal 14 3 3 4 2 2" xfId="9756"/>
    <cellStyle name="Normal 14 3 3 4 3" xfId="6501"/>
    <cellStyle name="Normal 14 3 3 4 3 2" xfId="11443"/>
    <cellStyle name="Normal 14 3 3 4 4" xfId="8009"/>
    <cellStyle name="Normal 14 3 3 4 5" xfId="3048"/>
    <cellStyle name="Normal 14 3 3 5" xfId="3751"/>
    <cellStyle name="Normal 14 3 3 5 2" xfId="5467"/>
    <cellStyle name="Normal 14 3 3 5 2 2" xfId="10433"/>
    <cellStyle name="Normal 14 3 3 5 3" xfId="8711"/>
    <cellStyle name="Normal 14 3 3 6" xfId="4075"/>
    <cellStyle name="Normal 14 3 3 6 2" xfId="8847"/>
    <cellStyle name="Normal 14 3 3 7" xfId="3902"/>
    <cellStyle name="Normal 14 3 3 7 2" xfId="8986"/>
    <cellStyle name="Normal 14 3 3 8" xfId="5823"/>
    <cellStyle name="Normal 14 3 3 8 2" xfId="10765"/>
    <cellStyle name="Normal 14 3 3 9" xfId="7331"/>
    <cellStyle name="Normal 14 3 4" xfId="460"/>
    <cellStyle name="Normal 14 3 4 2" xfId="1031"/>
    <cellStyle name="Normal 14 3 4 2 2" xfId="1426"/>
    <cellStyle name="Normal 14 3 4 2 2 2" xfId="4777"/>
    <cellStyle name="Normal 14 3 4 2 2 2 2" xfId="9761"/>
    <cellStyle name="Normal 14 3 4 2 2 3" xfId="6506"/>
    <cellStyle name="Normal 14 3 4 2 2 3 2" xfId="11448"/>
    <cellStyle name="Normal 14 3 4 2 2 4" xfId="8014"/>
    <cellStyle name="Normal 14 3 4 2 2 5" xfId="3053"/>
    <cellStyle name="Normal 14 3 4 2 3" xfId="4446"/>
    <cellStyle name="Normal 14 3 4 2 3 2" xfId="9431"/>
    <cellStyle name="Normal 14 3 4 2 4" xfId="6186"/>
    <cellStyle name="Normal 14 3 4 2 4 2" xfId="11128"/>
    <cellStyle name="Normal 14 3 4 2 5" xfId="7694"/>
    <cellStyle name="Normal 14 3 4 2 6" xfId="2733"/>
    <cellStyle name="Normal 14 3 4 3" xfId="1425"/>
    <cellStyle name="Normal 14 3 4 3 2" xfId="4776"/>
    <cellStyle name="Normal 14 3 4 3 2 2" xfId="9760"/>
    <cellStyle name="Normal 14 3 4 3 3" xfId="6505"/>
    <cellStyle name="Normal 14 3 4 3 3 2" xfId="11447"/>
    <cellStyle name="Normal 14 3 4 3 4" xfId="8013"/>
    <cellStyle name="Normal 14 3 4 3 5" xfId="3052"/>
    <cellStyle name="Normal 14 3 4 4" xfId="3977"/>
    <cellStyle name="Normal 14 3 4 4 2" xfId="9049"/>
    <cellStyle name="Normal 14 3 4 5" xfId="5734"/>
    <cellStyle name="Normal 14 3 4 5 2" xfId="10676"/>
    <cellStyle name="Normal 14 3 4 6" xfId="7242"/>
    <cellStyle name="Normal 14 3 4 7" xfId="2281"/>
    <cellStyle name="Normal 14 3 5" xfId="678"/>
    <cellStyle name="Normal 14 3 5 2" xfId="1144"/>
    <cellStyle name="Normal 14 3 5 2 2" xfId="1428"/>
    <cellStyle name="Normal 14 3 5 2 2 2" xfId="4779"/>
    <cellStyle name="Normal 14 3 5 2 2 2 2" xfId="9763"/>
    <cellStyle name="Normal 14 3 5 2 2 3" xfId="6508"/>
    <cellStyle name="Normal 14 3 5 2 2 3 2" xfId="11450"/>
    <cellStyle name="Normal 14 3 5 2 2 4" xfId="8016"/>
    <cellStyle name="Normal 14 3 5 2 2 5" xfId="3055"/>
    <cellStyle name="Normal 14 3 5 2 3" xfId="4505"/>
    <cellStyle name="Normal 14 3 5 2 3 2" xfId="9489"/>
    <cellStyle name="Normal 14 3 5 2 4" xfId="6236"/>
    <cellStyle name="Normal 14 3 5 2 4 2" xfId="11178"/>
    <cellStyle name="Normal 14 3 5 2 5" xfId="7744"/>
    <cellStyle name="Normal 14 3 5 2 6" xfId="2783"/>
    <cellStyle name="Normal 14 3 5 3" xfId="1427"/>
    <cellStyle name="Normal 14 3 5 3 2" xfId="4778"/>
    <cellStyle name="Normal 14 3 5 3 2 2" xfId="9762"/>
    <cellStyle name="Normal 14 3 5 3 3" xfId="6507"/>
    <cellStyle name="Normal 14 3 5 3 3 2" xfId="11449"/>
    <cellStyle name="Normal 14 3 5 3 4" xfId="8015"/>
    <cellStyle name="Normal 14 3 5 3 5" xfId="3054"/>
    <cellStyle name="Normal 14 3 5 4" xfId="4122"/>
    <cellStyle name="Normal 14 3 5 4 2" xfId="9108"/>
    <cellStyle name="Normal 14 3 5 5" xfId="5869"/>
    <cellStyle name="Normal 14 3 5 5 2" xfId="10811"/>
    <cellStyle name="Normal 14 3 5 6" xfId="7377"/>
    <cellStyle name="Normal 14 3 5 7" xfId="2416"/>
    <cellStyle name="Normal 14 3 6" xfId="344"/>
    <cellStyle name="Normal 14 3 6 2" xfId="972"/>
    <cellStyle name="Normal 14 3 6 2 2" xfId="1430"/>
    <cellStyle name="Normal 14 3 6 2 2 2" xfId="4781"/>
    <cellStyle name="Normal 14 3 6 2 2 2 2" xfId="9765"/>
    <cellStyle name="Normal 14 3 6 2 2 3" xfId="6510"/>
    <cellStyle name="Normal 14 3 6 2 2 3 2" xfId="11452"/>
    <cellStyle name="Normal 14 3 6 2 2 4" xfId="8018"/>
    <cellStyle name="Normal 14 3 6 2 2 5" xfId="3057"/>
    <cellStyle name="Normal 14 3 6 2 3" xfId="4399"/>
    <cellStyle name="Normal 14 3 6 2 3 2" xfId="9384"/>
    <cellStyle name="Normal 14 3 6 2 4" xfId="6142"/>
    <cellStyle name="Normal 14 3 6 2 4 2" xfId="11084"/>
    <cellStyle name="Normal 14 3 6 2 5" xfId="7650"/>
    <cellStyle name="Normal 14 3 6 2 6" xfId="2689"/>
    <cellStyle name="Normal 14 3 6 3" xfId="1429"/>
    <cellStyle name="Normal 14 3 6 3 2" xfId="4780"/>
    <cellStyle name="Normal 14 3 6 3 2 2" xfId="9764"/>
    <cellStyle name="Normal 14 3 6 3 3" xfId="6509"/>
    <cellStyle name="Normal 14 3 6 3 3 2" xfId="11451"/>
    <cellStyle name="Normal 14 3 6 3 4" xfId="8017"/>
    <cellStyle name="Normal 14 3 6 3 5" xfId="3056"/>
    <cellStyle name="Normal 14 3 6 4" xfId="3917"/>
    <cellStyle name="Normal 14 3 6 4 2" xfId="8997"/>
    <cellStyle name="Normal 14 3 6 5" xfId="5685"/>
    <cellStyle name="Normal 14 3 6 5 2" xfId="10627"/>
    <cellStyle name="Normal 14 3 6 6" xfId="7193"/>
    <cellStyle name="Normal 14 3 6 7" xfId="2232"/>
    <cellStyle name="Normal 14 3 7" xfId="827"/>
    <cellStyle name="Normal 14 3 7 2" xfId="1431"/>
    <cellStyle name="Normal 14 3 7 2 2" xfId="4782"/>
    <cellStyle name="Normal 14 3 7 2 2 2" xfId="9766"/>
    <cellStyle name="Normal 14 3 7 2 3" xfId="6511"/>
    <cellStyle name="Normal 14 3 7 2 3 2" xfId="11453"/>
    <cellStyle name="Normal 14 3 7 2 4" xfId="8019"/>
    <cellStyle name="Normal 14 3 7 2 5" xfId="3058"/>
    <cellStyle name="Normal 14 3 7 3" xfId="4262"/>
    <cellStyle name="Normal 14 3 7 3 2" xfId="9248"/>
    <cellStyle name="Normal 14 3 7 4" xfId="6007"/>
    <cellStyle name="Normal 14 3 7 4 2" xfId="10949"/>
    <cellStyle name="Normal 14 3 7 5" xfId="7515"/>
    <cellStyle name="Normal 14 3 7 6" xfId="2554"/>
    <cellStyle name="Normal 14 3 8" xfId="1294"/>
    <cellStyle name="Normal 14 3 8 2" xfId="4645"/>
    <cellStyle name="Normal 14 3 8 2 2" xfId="9629"/>
    <cellStyle name="Normal 14 3 8 3" xfId="6374"/>
    <cellStyle name="Normal 14 3 8 3 2" xfId="11316"/>
    <cellStyle name="Normal 14 3 8 4" xfId="7882"/>
    <cellStyle name="Normal 14 3 8 5" xfId="2921"/>
    <cellStyle name="Normal 14 3 9" xfId="237"/>
    <cellStyle name="Normal 14 3 9 2" xfId="3863"/>
    <cellStyle name="Normal 14 3 9 2 2" xfId="8950"/>
    <cellStyle name="Normal 14 3 9 3" xfId="5641"/>
    <cellStyle name="Normal 14 3 9 3 2" xfId="10583"/>
    <cellStyle name="Normal 14 3 9 4" xfId="7149"/>
    <cellStyle name="Normal 14 3 9 5" xfId="2187"/>
    <cellStyle name="Normal 14 4" xfId="517"/>
    <cellStyle name="Normal 14 4 10" xfId="2325"/>
    <cellStyle name="Normal 14 4 2" xfId="722"/>
    <cellStyle name="Normal 14 4 2 2" xfId="1188"/>
    <cellStyle name="Normal 14 4 2 2 2" xfId="1434"/>
    <cellStyle name="Normal 14 4 2 2 2 2" xfId="4785"/>
    <cellStyle name="Normal 14 4 2 2 2 2 2" xfId="9769"/>
    <cellStyle name="Normal 14 4 2 2 2 3" xfId="6514"/>
    <cellStyle name="Normal 14 4 2 2 2 3 2" xfId="11456"/>
    <cellStyle name="Normal 14 4 2 2 2 4" xfId="8022"/>
    <cellStyle name="Normal 14 4 2 2 2 5" xfId="3061"/>
    <cellStyle name="Normal 14 4 2 2 3" xfId="4549"/>
    <cellStyle name="Normal 14 4 2 2 3 2" xfId="9533"/>
    <cellStyle name="Normal 14 4 2 2 4" xfId="6280"/>
    <cellStyle name="Normal 14 4 2 2 4 2" xfId="11222"/>
    <cellStyle name="Normal 14 4 2 2 5" xfId="7788"/>
    <cellStyle name="Normal 14 4 2 2 6" xfId="2827"/>
    <cellStyle name="Normal 14 4 2 3" xfId="1433"/>
    <cellStyle name="Normal 14 4 2 3 2" xfId="4784"/>
    <cellStyle name="Normal 14 4 2 3 2 2" xfId="9768"/>
    <cellStyle name="Normal 14 4 2 3 3" xfId="6513"/>
    <cellStyle name="Normal 14 4 2 3 3 2" xfId="11455"/>
    <cellStyle name="Normal 14 4 2 3 4" xfId="8021"/>
    <cellStyle name="Normal 14 4 2 3 5" xfId="3060"/>
    <cellStyle name="Normal 14 4 2 4" xfId="4166"/>
    <cellStyle name="Normal 14 4 2 4 2" xfId="9152"/>
    <cellStyle name="Normal 14 4 2 5" xfId="5913"/>
    <cellStyle name="Normal 14 4 2 5 2" xfId="10855"/>
    <cellStyle name="Normal 14 4 2 6" xfId="7421"/>
    <cellStyle name="Normal 14 4 2 7" xfId="2460"/>
    <cellStyle name="Normal 14 4 3" xfId="873"/>
    <cellStyle name="Normal 14 4 3 2" xfId="1435"/>
    <cellStyle name="Normal 14 4 3 2 2" xfId="4786"/>
    <cellStyle name="Normal 14 4 3 2 2 2" xfId="9770"/>
    <cellStyle name="Normal 14 4 3 2 3" xfId="6515"/>
    <cellStyle name="Normal 14 4 3 2 3 2" xfId="11457"/>
    <cellStyle name="Normal 14 4 3 2 4" xfId="8023"/>
    <cellStyle name="Normal 14 4 3 2 5" xfId="3062"/>
    <cellStyle name="Normal 14 4 3 3" xfId="4307"/>
    <cellStyle name="Normal 14 4 3 3 2" xfId="9293"/>
    <cellStyle name="Normal 14 4 3 4" xfId="6051"/>
    <cellStyle name="Normal 14 4 3 4 2" xfId="10993"/>
    <cellStyle name="Normal 14 4 3 5" xfId="7559"/>
    <cellStyle name="Normal 14 4 3 6" xfId="2598"/>
    <cellStyle name="Normal 14 4 4" xfId="1432"/>
    <cellStyle name="Normal 14 4 4 2" xfId="4783"/>
    <cellStyle name="Normal 14 4 4 2 2" xfId="9767"/>
    <cellStyle name="Normal 14 4 4 3" xfId="6512"/>
    <cellStyle name="Normal 14 4 4 3 2" xfId="11454"/>
    <cellStyle name="Normal 14 4 4 4" xfId="8020"/>
    <cellStyle name="Normal 14 4 4 5" xfId="3059"/>
    <cellStyle name="Normal 14 4 5" xfId="3706"/>
    <cellStyle name="Normal 14 4 5 2" xfId="4439"/>
    <cellStyle name="Normal 14 4 5 2 2" xfId="9424"/>
    <cellStyle name="Normal 14 4 5 3" xfId="8665"/>
    <cellStyle name="Normal 14 4 6" xfId="4023"/>
    <cellStyle name="Normal 14 4 6 2" xfId="8802"/>
    <cellStyle name="Normal 14 4 7" xfId="5587"/>
    <cellStyle name="Normal 14 4 7 2" xfId="10532"/>
    <cellStyle name="Normal 14 4 8" xfId="5778"/>
    <cellStyle name="Normal 14 4 8 2" xfId="10720"/>
    <cellStyle name="Normal 14 4 9" xfId="7286"/>
    <cellStyle name="Normal 14 5" xfId="624"/>
    <cellStyle name="Normal 14 5 10" xfId="2368"/>
    <cellStyle name="Normal 14 5 2" xfId="766"/>
    <cellStyle name="Normal 14 5 2 2" xfId="1231"/>
    <cellStyle name="Normal 14 5 2 2 2" xfId="1438"/>
    <cellStyle name="Normal 14 5 2 2 2 2" xfId="4789"/>
    <cellStyle name="Normal 14 5 2 2 2 2 2" xfId="9773"/>
    <cellStyle name="Normal 14 5 2 2 2 3" xfId="6518"/>
    <cellStyle name="Normal 14 5 2 2 2 3 2" xfId="11460"/>
    <cellStyle name="Normal 14 5 2 2 2 4" xfId="8026"/>
    <cellStyle name="Normal 14 5 2 2 2 5" xfId="3065"/>
    <cellStyle name="Normal 14 5 2 2 3" xfId="4592"/>
    <cellStyle name="Normal 14 5 2 2 3 2" xfId="9576"/>
    <cellStyle name="Normal 14 5 2 2 4" xfId="6323"/>
    <cellStyle name="Normal 14 5 2 2 4 2" xfId="11265"/>
    <cellStyle name="Normal 14 5 2 2 5" xfId="7831"/>
    <cellStyle name="Normal 14 5 2 2 6" xfId="2870"/>
    <cellStyle name="Normal 14 5 2 3" xfId="1437"/>
    <cellStyle name="Normal 14 5 2 3 2" xfId="4788"/>
    <cellStyle name="Normal 14 5 2 3 2 2" xfId="9772"/>
    <cellStyle name="Normal 14 5 2 3 3" xfId="6517"/>
    <cellStyle name="Normal 14 5 2 3 3 2" xfId="11459"/>
    <cellStyle name="Normal 14 5 2 3 4" xfId="8025"/>
    <cellStyle name="Normal 14 5 2 3 5" xfId="3064"/>
    <cellStyle name="Normal 14 5 2 4" xfId="4209"/>
    <cellStyle name="Normal 14 5 2 4 2" xfId="9195"/>
    <cellStyle name="Normal 14 5 2 5" xfId="5956"/>
    <cellStyle name="Normal 14 5 2 5 2" xfId="10898"/>
    <cellStyle name="Normal 14 5 2 6" xfId="7464"/>
    <cellStyle name="Normal 14 5 2 7" xfId="2503"/>
    <cellStyle name="Normal 14 5 3" xfId="919"/>
    <cellStyle name="Normal 14 5 3 2" xfId="1439"/>
    <cellStyle name="Normal 14 5 3 2 2" xfId="4790"/>
    <cellStyle name="Normal 14 5 3 2 2 2" xfId="9774"/>
    <cellStyle name="Normal 14 5 3 2 3" xfId="6519"/>
    <cellStyle name="Normal 14 5 3 2 3 2" xfId="11461"/>
    <cellStyle name="Normal 14 5 3 2 4" xfId="8027"/>
    <cellStyle name="Normal 14 5 3 2 5" xfId="3066"/>
    <cellStyle name="Normal 14 5 3 3" xfId="4351"/>
    <cellStyle name="Normal 14 5 3 3 2" xfId="9336"/>
    <cellStyle name="Normal 14 5 3 4" xfId="6094"/>
    <cellStyle name="Normal 14 5 3 4 2" xfId="11036"/>
    <cellStyle name="Normal 14 5 3 5" xfId="7602"/>
    <cellStyle name="Normal 14 5 3 6" xfId="2641"/>
    <cellStyle name="Normal 14 5 4" xfId="1436"/>
    <cellStyle name="Normal 14 5 4 2" xfId="4787"/>
    <cellStyle name="Normal 14 5 4 2 2" xfId="9771"/>
    <cellStyle name="Normal 14 5 4 3" xfId="6516"/>
    <cellStyle name="Normal 14 5 4 3 2" xfId="11458"/>
    <cellStyle name="Normal 14 5 4 4" xfId="8024"/>
    <cellStyle name="Normal 14 5 4 5" xfId="3063"/>
    <cellStyle name="Normal 14 5 5" xfId="3749"/>
    <cellStyle name="Normal 14 5 5 2" xfId="3851"/>
    <cellStyle name="Normal 14 5 5 2 2" xfId="8941"/>
    <cellStyle name="Normal 14 5 5 3" xfId="8709"/>
    <cellStyle name="Normal 14 5 6" xfId="4073"/>
    <cellStyle name="Normal 14 5 6 2" xfId="8845"/>
    <cellStyle name="Normal 14 5 7" xfId="5546"/>
    <cellStyle name="Normal 14 5 7 2" xfId="10496"/>
    <cellStyle name="Normal 14 5 8" xfId="5821"/>
    <cellStyle name="Normal 14 5 8 2" xfId="10763"/>
    <cellStyle name="Normal 14 5 9" xfId="7329"/>
    <cellStyle name="Normal 14 6" xfId="458"/>
    <cellStyle name="Normal 14 6 2" xfId="1029"/>
    <cellStyle name="Normal 14 6 2 2" xfId="1441"/>
    <cellStyle name="Normal 14 6 2 2 2" xfId="4792"/>
    <cellStyle name="Normal 14 6 2 2 2 2" xfId="9776"/>
    <cellStyle name="Normal 14 6 2 2 3" xfId="6521"/>
    <cellStyle name="Normal 14 6 2 2 3 2" xfId="11463"/>
    <cellStyle name="Normal 14 6 2 2 4" xfId="8029"/>
    <cellStyle name="Normal 14 6 2 2 5" xfId="3068"/>
    <cellStyle name="Normal 14 6 2 3" xfId="4444"/>
    <cellStyle name="Normal 14 6 2 3 2" xfId="9429"/>
    <cellStyle name="Normal 14 6 2 4" xfId="6184"/>
    <cellStyle name="Normal 14 6 2 4 2" xfId="11126"/>
    <cellStyle name="Normal 14 6 2 5" xfId="7692"/>
    <cellStyle name="Normal 14 6 2 6" xfId="2731"/>
    <cellStyle name="Normal 14 6 3" xfId="1440"/>
    <cellStyle name="Normal 14 6 3 2" xfId="4791"/>
    <cellStyle name="Normal 14 6 3 2 2" xfId="9775"/>
    <cellStyle name="Normal 14 6 3 3" xfId="6520"/>
    <cellStyle name="Normal 14 6 3 3 2" xfId="11462"/>
    <cellStyle name="Normal 14 6 3 4" xfId="8028"/>
    <cellStyle name="Normal 14 6 3 5" xfId="3067"/>
    <cellStyle name="Normal 14 6 4" xfId="3975"/>
    <cellStyle name="Normal 14 6 4 2" xfId="9047"/>
    <cellStyle name="Normal 14 6 5" xfId="5732"/>
    <cellStyle name="Normal 14 6 5 2" xfId="10674"/>
    <cellStyle name="Normal 14 6 6" xfId="7240"/>
    <cellStyle name="Normal 14 6 7" xfId="2279"/>
    <cellStyle name="Normal 14 7" xfId="676"/>
    <cellStyle name="Normal 14 7 2" xfId="1142"/>
    <cellStyle name="Normal 14 7 2 2" xfId="1443"/>
    <cellStyle name="Normal 14 7 2 2 2" xfId="4794"/>
    <cellStyle name="Normal 14 7 2 2 2 2" xfId="9778"/>
    <cellStyle name="Normal 14 7 2 2 3" xfId="6523"/>
    <cellStyle name="Normal 14 7 2 2 3 2" xfId="11465"/>
    <cellStyle name="Normal 14 7 2 2 4" xfId="8031"/>
    <cellStyle name="Normal 14 7 2 2 5" xfId="3070"/>
    <cellStyle name="Normal 14 7 2 3" xfId="4503"/>
    <cellStyle name="Normal 14 7 2 3 2" xfId="9487"/>
    <cellStyle name="Normal 14 7 2 4" xfId="6234"/>
    <cellStyle name="Normal 14 7 2 4 2" xfId="11176"/>
    <cellStyle name="Normal 14 7 2 5" xfId="7742"/>
    <cellStyle name="Normal 14 7 2 6" xfId="2781"/>
    <cellStyle name="Normal 14 7 3" xfId="1442"/>
    <cellStyle name="Normal 14 7 3 2" xfId="4793"/>
    <cellStyle name="Normal 14 7 3 2 2" xfId="9777"/>
    <cellStyle name="Normal 14 7 3 3" xfId="6522"/>
    <cellStyle name="Normal 14 7 3 3 2" xfId="11464"/>
    <cellStyle name="Normal 14 7 3 4" xfId="8030"/>
    <cellStyle name="Normal 14 7 3 5" xfId="3069"/>
    <cellStyle name="Normal 14 7 4" xfId="4120"/>
    <cellStyle name="Normal 14 7 4 2" xfId="9106"/>
    <cellStyle name="Normal 14 7 5" xfId="5867"/>
    <cellStyle name="Normal 14 7 5 2" xfId="10809"/>
    <cellStyle name="Normal 14 7 6" xfId="7375"/>
    <cellStyle name="Normal 14 7 7" xfId="2414"/>
    <cellStyle name="Normal 14 8" xfId="342"/>
    <cellStyle name="Normal 14 8 2" xfId="970"/>
    <cellStyle name="Normal 14 8 2 2" xfId="1445"/>
    <cellStyle name="Normal 14 8 2 2 2" xfId="4796"/>
    <cellStyle name="Normal 14 8 2 2 2 2" xfId="9780"/>
    <cellStyle name="Normal 14 8 2 2 3" xfId="6525"/>
    <cellStyle name="Normal 14 8 2 2 3 2" xfId="11467"/>
    <cellStyle name="Normal 14 8 2 2 4" xfId="8033"/>
    <cellStyle name="Normal 14 8 2 2 5" xfId="3072"/>
    <cellStyle name="Normal 14 8 2 3" xfId="4397"/>
    <cellStyle name="Normal 14 8 2 3 2" xfId="9382"/>
    <cellStyle name="Normal 14 8 2 4" xfId="6140"/>
    <cellStyle name="Normal 14 8 2 4 2" xfId="11082"/>
    <cellStyle name="Normal 14 8 2 5" xfId="7648"/>
    <cellStyle name="Normal 14 8 2 6" xfId="2687"/>
    <cellStyle name="Normal 14 8 3" xfId="1444"/>
    <cellStyle name="Normal 14 8 3 2" xfId="4795"/>
    <cellStyle name="Normal 14 8 3 2 2" xfId="9779"/>
    <cellStyle name="Normal 14 8 3 3" xfId="6524"/>
    <cellStyle name="Normal 14 8 3 3 2" xfId="11466"/>
    <cellStyle name="Normal 14 8 3 4" xfId="8032"/>
    <cellStyle name="Normal 14 8 3 5" xfId="3071"/>
    <cellStyle name="Normal 14 8 4" xfId="3915"/>
    <cellStyle name="Normal 14 8 4 2" xfId="8995"/>
    <cellStyle name="Normal 14 8 5" xfId="5683"/>
    <cellStyle name="Normal 14 8 5 2" xfId="10625"/>
    <cellStyle name="Normal 14 8 6" xfId="7191"/>
    <cellStyle name="Normal 14 8 7" xfId="2230"/>
    <cellStyle name="Normal 14 9" xfId="825"/>
    <cellStyle name="Normal 14 9 2" xfId="1446"/>
    <cellStyle name="Normal 14 9 2 2" xfId="4797"/>
    <cellStyle name="Normal 14 9 2 2 2" xfId="9781"/>
    <cellStyle name="Normal 14 9 2 3" xfId="6526"/>
    <cellStyle name="Normal 14 9 2 3 2" xfId="11468"/>
    <cellStyle name="Normal 14 9 2 4" xfId="8034"/>
    <cellStyle name="Normal 14 9 2 5" xfId="3073"/>
    <cellStyle name="Normal 14 9 3" xfId="4260"/>
    <cellStyle name="Normal 14 9 3 2" xfId="9246"/>
    <cellStyle name="Normal 14 9 4" xfId="6005"/>
    <cellStyle name="Normal 14 9 4 2" xfId="10947"/>
    <cellStyle name="Normal 14 9 5" xfId="7513"/>
    <cellStyle name="Normal 14 9 6" xfId="2552"/>
    <cellStyle name="Normal 140" xfId="2066"/>
    <cellStyle name="Normal 141" xfId="2064"/>
    <cellStyle name="Normal 142" xfId="2059"/>
    <cellStyle name="Normal 143" xfId="2058"/>
    <cellStyle name="Normal 144" xfId="2050"/>
    <cellStyle name="Normal 145" xfId="2057"/>
    <cellStyle name="Normal 146" xfId="2063"/>
    <cellStyle name="Normal 147" xfId="2053"/>
    <cellStyle name="Normal 148" xfId="2067"/>
    <cellStyle name="Normal 149" xfId="2061"/>
    <cellStyle name="Normal 15" xfId="86"/>
    <cellStyle name="Normal 15 2" xfId="133"/>
    <cellStyle name="Normal 150" xfId="2069"/>
    <cellStyle name="Normal 151" xfId="2060"/>
    <cellStyle name="Normal 152" xfId="26"/>
    <cellStyle name="Normal 153" xfId="2054"/>
    <cellStyle name="Normal 154" xfId="2071"/>
    <cellStyle name="Normal 155" xfId="18"/>
    <cellStyle name="Normal 156" xfId="19"/>
    <cellStyle name="Normal 157" xfId="2068"/>
    <cellStyle name="Normal 158" xfId="22"/>
    <cellStyle name="Normal 159" xfId="23"/>
    <cellStyle name="Normal 16" xfId="121"/>
    <cellStyle name="Normal 16 10" xfId="1295"/>
    <cellStyle name="Normal 16 10 2" xfId="4646"/>
    <cellStyle name="Normal 16 10 2 2" xfId="9630"/>
    <cellStyle name="Normal 16 10 3" xfId="6375"/>
    <cellStyle name="Normal 16 10 3 2" xfId="11317"/>
    <cellStyle name="Normal 16 10 4" xfId="7883"/>
    <cellStyle name="Normal 16 10 5" xfId="2922"/>
    <cellStyle name="Normal 16 11" xfId="238"/>
    <cellStyle name="Normal 16 11 2" xfId="3864"/>
    <cellStyle name="Normal 16 11 2 2" xfId="8951"/>
    <cellStyle name="Normal 16 11 3" xfId="5642"/>
    <cellStyle name="Normal 16 11 3 2" xfId="10584"/>
    <cellStyle name="Normal 16 11 4" xfId="7150"/>
    <cellStyle name="Normal 16 11 5" xfId="2188"/>
    <cellStyle name="Normal 16 12" xfId="2123"/>
    <cellStyle name="Normal 16 12 2" xfId="3855"/>
    <cellStyle name="Normal 16 12 2 2" xfId="8944"/>
    <cellStyle name="Normal 16 12 3" xfId="8622"/>
    <cellStyle name="Normal 16 13" xfId="3662"/>
    <cellStyle name="Normal 16 13 2" xfId="8759"/>
    <cellStyle name="Normal 16 14" xfId="3815"/>
    <cellStyle name="Normal 16 14 2" xfId="8907"/>
    <cellStyle name="Normal 16 15" xfId="5604"/>
    <cellStyle name="Normal 16 15 2" xfId="10546"/>
    <cellStyle name="Normal 16 16" xfId="7112"/>
    <cellStyle name="Normal 16 17" xfId="2082"/>
    <cellStyle name="Normal 16 2" xfId="134"/>
    <cellStyle name="Normal 16 2 10" xfId="2135"/>
    <cellStyle name="Normal 16 2 10 2" xfId="5462"/>
    <cellStyle name="Normal 16 2 10 2 2" xfId="10428"/>
    <cellStyle name="Normal 16 2 10 3" xfId="8623"/>
    <cellStyle name="Normal 16 2 11" xfId="3663"/>
    <cellStyle name="Normal 16 2 11 2" xfId="8760"/>
    <cellStyle name="Normal 16 2 12" xfId="3827"/>
    <cellStyle name="Normal 16 2 12 2" xfId="8919"/>
    <cellStyle name="Normal 16 2 13" xfId="5616"/>
    <cellStyle name="Normal 16 2 13 2" xfId="10558"/>
    <cellStyle name="Normal 16 2 14" xfId="7124"/>
    <cellStyle name="Normal 16 2 15" xfId="2088"/>
    <cellStyle name="Normal 16 2 2" xfId="521"/>
    <cellStyle name="Normal 16 2 2 10" xfId="2329"/>
    <cellStyle name="Normal 16 2 2 2" xfId="726"/>
    <cellStyle name="Normal 16 2 2 2 2" xfId="1192"/>
    <cellStyle name="Normal 16 2 2 2 2 2" xfId="1449"/>
    <cellStyle name="Normal 16 2 2 2 2 2 2" xfId="4800"/>
    <cellStyle name="Normal 16 2 2 2 2 2 2 2" xfId="9784"/>
    <cellStyle name="Normal 16 2 2 2 2 2 3" xfId="6529"/>
    <cellStyle name="Normal 16 2 2 2 2 2 3 2" xfId="11471"/>
    <cellStyle name="Normal 16 2 2 2 2 2 4" xfId="8037"/>
    <cellStyle name="Normal 16 2 2 2 2 2 5" xfId="3076"/>
    <cellStyle name="Normal 16 2 2 2 2 3" xfId="4553"/>
    <cellStyle name="Normal 16 2 2 2 2 3 2" xfId="9537"/>
    <cellStyle name="Normal 16 2 2 2 2 4" xfId="6284"/>
    <cellStyle name="Normal 16 2 2 2 2 4 2" xfId="11226"/>
    <cellStyle name="Normal 16 2 2 2 2 5" xfId="7792"/>
    <cellStyle name="Normal 16 2 2 2 2 6" xfId="2831"/>
    <cellStyle name="Normal 16 2 2 2 3" xfId="1448"/>
    <cellStyle name="Normal 16 2 2 2 3 2" xfId="4799"/>
    <cellStyle name="Normal 16 2 2 2 3 2 2" xfId="9783"/>
    <cellStyle name="Normal 16 2 2 2 3 3" xfId="6528"/>
    <cellStyle name="Normal 16 2 2 2 3 3 2" xfId="11470"/>
    <cellStyle name="Normal 16 2 2 2 3 4" xfId="8036"/>
    <cellStyle name="Normal 16 2 2 2 3 5" xfId="3075"/>
    <cellStyle name="Normal 16 2 2 2 4" xfId="4170"/>
    <cellStyle name="Normal 16 2 2 2 4 2" xfId="9156"/>
    <cellStyle name="Normal 16 2 2 2 5" xfId="5917"/>
    <cellStyle name="Normal 16 2 2 2 5 2" xfId="10859"/>
    <cellStyle name="Normal 16 2 2 2 6" xfId="7425"/>
    <cellStyle name="Normal 16 2 2 2 7" xfId="2464"/>
    <cellStyle name="Normal 16 2 2 3" xfId="877"/>
    <cellStyle name="Normal 16 2 2 3 2" xfId="1450"/>
    <cellStyle name="Normal 16 2 2 3 2 2" xfId="4801"/>
    <cellStyle name="Normal 16 2 2 3 2 2 2" xfId="9785"/>
    <cellStyle name="Normal 16 2 2 3 2 3" xfId="6530"/>
    <cellStyle name="Normal 16 2 2 3 2 3 2" xfId="11472"/>
    <cellStyle name="Normal 16 2 2 3 2 4" xfId="8038"/>
    <cellStyle name="Normal 16 2 2 3 2 5" xfId="3077"/>
    <cellStyle name="Normal 16 2 2 3 3" xfId="4311"/>
    <cellStyle name="Normal 16 2 2 3 3 2" xfId="9297"/>
    <cellStyle name="Normal 16 2 2 3 4" xfId="6055"/>
    <cellStyle name="Normal 16 2 2 3 4 2" xfId="10997"/>
    <cellStyle name="Normal 16 2 2 3 5" xfId="7563"/>
    <cellStyle name="Normal 16 2 2 3 6" xfId="2602"/>
    <cellStyle name="Normal 16 2 2 4" xfId="1447"/>
    <cellStyle name="Normal 16 2 2 4 2" xfId="4798"/>
    <cellStyle name="Normal 16 2 2 4 2 2" xfId="9782"/>
    <cellStyle name="Normal 16 2 2 4 3" xfId="6527"/>
    <cellStyle name="Normal 16 2 2 4 3 2" xfId="11469"/>
    <cellStyle name="Normal 16 2 2 4 4" xfId="8035"/>
    <cellStyle name="Normal 16 2 2 4 5" xfId="3074"/>
    <cellStyle name="Normal 16 2 2 5" xfId="3710"/>
    <cellStyle name="Normal 16 2 2 5 2" xfId="4489"/>
    <cellStyle name="Normal 16 2 2 5 2 2" xfId="9473"/>
    <cellStyle name="Normal 16 2 2 5 3" xfId="8669"/>
    <cellStyle name="Normal 16 2 2 6" xfId="4027"/>
    <cellStyle name="Normal 16 2 2 6 2" xfId="8806"/>
    <cellStyle name="Normal 16 2 2 7" xfId="5545"/>
    <cellStyle name="Normal 16 2 2 7 2" xfId="10495"/>
    <cellStyle name="Normal 16 2 2 8" xfId="5782"/>
    <cellStyle name="Normal 16 2 2 8 2" xfId="10724"/>
    <cellStyle name="Normal 16 2 2 9" xfId="7290"/>
    <cellStyle name="Normal 16 2 3" xfId="628"/>
    <cellStyle name="Normal 16 2 3 10" xfId="2372"/>
    <cellStyle name="Normal 16 2 3 2" xfId="770"/>
    <cellStyle name="Normal 16 2 3 2 2" xfId="1235"/>
    <cellStyle name="Normal 16 2 3 2 2 2" xfId="1453"/>
    <cellStyle name="Normal 16 2 3 2 2 2 2" xfId="4804"/>
    <cellStyle name="Normal 16 2 3 2 2 2 2 2" xfId="9788"/>
    <cellStyle name="Normal 16 2 3 2 2 2 3" xfId="6533"/>
    <cellStyle name="Normal 16 2 3 2 2 2 3 2" xfId="11475"/>
    <cellStyle name="Normal 16 2 3 2 2 2 4" xfId="8041"/>
    <cellStyle name="Normal 16 2 3 2 2 2 5" xfId="3080"/>
    <cellStyle name="Normal 16 2 3 2 2 3" xfId="4596"/>
    <cellStyle name="Normal 16 2 3 2 2 3 2" xfId="9580"/>
    <cellStyle name="Normal 16 2 3 2 2 4" xfId="6327"/>
    <cellStyle name="Normal 16 2 3 2 2 4 2" xfId="11269"/>
    <cellStyle name="Normal 16 2 3 2 2 5" xfId="7835"/>
    <cellStyle name="Normal 16 2 3 2 2 6" xfId="2874"/>
    <cellStyle name="Normal 16 2 3 2 3" xfId="1452"/>
    <cellStyle name="Normal 16 2 3 2 3 2" xfId="4803"/>
    <cellStyle name="Normal 16 2 3 2 3 2 2" xfId="9787"/>
    <cellStyle name="Normal 16 2 3 2 3 3" xfId="6532"/>
    <cellStyle name="Normal 16 2 3 2 3 3 2" xfId="11474"/>
    <cellStyle name="Normal 16 2 3 2 3 4" xfId="8040"/>
    <cellStyle name="Normal 16 2 3 2 3 5" xfId="3079"/>
    <cellStyle name="Normal 16 2 3 2 4" xfId="4213"/>
    <cellStyle name="Normal 16 2 3 2 4 2" xfId="9199"/>
    <cellStyle name="Normal 16 2 3 2 5" xfId="5960"/>
    <cellStyle name="Normal 16 2 3 2 5 2" xfId="10902"/>
    <cellStyle name="Normal 16 2 3 2 6" xfId="7468"/>
    <cellStyle name="Normal 16 2 3 2 7" xfId="2507"/>
    <cellStyle name="Normal 16 2 3 3" xfId="923"/>
    <cellStyle name="Normal 16 2 3 3 2" xfId="1454"/>
    <cellStyle name="Normal 16 2 3 3 2 2" xfId="4805"/>
    <cellStyle name="Normal 16 2 3 3 2 2 2" xfId="9789"/>
    <cellStyle name="Normal 16 2 3 3 2 3" xfId="6534"/>
    <cellStyle name="Normal 16 2 3 3 2 3 2" xfId="11476"/>
    <cellStyle name="Normal 16 2 3 3 2 4" xfId="8042"/>
    <cellStyle name="Normal 16 2 3 3 2 5" xfId="3081"/>
    <cellStyle name="Normal 16 2 3 3 3" xfId="4355"/>
    <cellStyle name="Normal 16 2 3 3 3 2" xfId="9340"/>
    <cellStyle name="Normal 16 2 3 3 4" xfId="6098"/>
    <cellStyle name="Normal 16 2 3 3 4 2" xfId="11040"/>
    <cellStyle name="Normal 16 2 3 3 5" xfId="7606"/>
    <cellStyle name="Normal 16 2 3 3 6" xfId="2645"/>
    <cellStyle name="Normal 16 2 3 4" xfId="1451"/>
    <cellStyle name="Normal 16 2 3 4 2" xfId="4802"/>
    <cellStyle name="Normal 16 2 3 4 2 2" xfId="9786"/>
    <cellStyle name="Normal 16 2 3 4 3" xfId="6531"/>
    <cellStyle name="Normal 16 2 3 4 3 2" xfId="11473"/>
    <cellStyle name="Normal 16 2 3 4 4" xfId="8039"/>
    <cellStyle name="Normal 16 2 3 4 5" xfId="3078"/>
    <cellStyle name="Normal 16 2 3 5" xfId="3753"/>
    <cellStyle name="Normal 16 2 3 5 2" xfId="5493"/>
    <cellStyle name="Normal 16 2 3 5 2 2" xfId="10455"/>
    <cellStyle name="Normal 16 2 3 5 3" xfId="8713"/>
    <cellStyle name="Normal 16 2 3 6" xfId="4077"/>
    <cellStyle name="Normal 16 2 3 6 2" xfId="8849"/>
    <cellStyle name="Normal 16 2 3 7" xfId="5453"/>
    <cellStyle name="Normal 16 2 3 7 2" xfId="10420"/>
    <cellStyle name="Normal 16 2 3 8" xfId="5825"/>
    <cellStyle name="Normal 16 2 3 8 2" xfId="10767"/>
    <cellStyle name="Normal 16 2 3 9" xfId="7333"/>
    <cellStyle name="Normal 16 2 4" xfId="462"/>
    <cellStyle name="Normal 16 2 4 2" xfId="1033"/>
    <cellStyle name="Normal 16 2 4 2 2" xfId="1456"/>
    <cellStyle name="Normal 16 2 4 2 2 2" xfId="4807"/>
    <cellStyle name="Normal 16 2 4 2 2 2 2" xfId="9791"/>
    <cellStyle name="Normal 16 2 4 2 2 3" xfId="6536"/>
    <cellStyle name="Normal 16 2 4 2 2 3 2" xfId="11478"/>
    <cellStyle name="Normal 16 2 4 2 2 4" xfId="8044"/>
    <cellStyle name="Normal 16 2 4 2 2 5" xfId="3083"/>
    <cellStyle name="Normal 16 2 4 2 3" xfId="4448"/>
    <cellStyle name="Normal 16 2 4 2 3 2" xfId="9433"/>
    <cellStyle name="Normal 16 2 4 2 4" xfId="6188"/>
    <cellStyle name="Normal 16 2 4 2 4 2" xfId="11130"/>
    <cellStyle name="Normal 16 2 4 2 5" xfId="7696"/>
    <cellStyle name="Normal 16 2 4 2 6" xfId="2735"/>
    <cellStyle name="Normal 16 2 4 3" xfId="1455"/>
    <cellStyle name="Normal 16 2 4 3 2" xfId="4806"/>
    <cellStyle name="Normal 16 2 4 3 2 2" xfId="9790"/>
    <cellStyle name="Normal 16 2 4 3 3" xfId="6535"/>
    <cellStyle name="Normal 16 2 4 3 3 2" xfId="11477"/>
    <cellStyle name="Normal 16 2 4 3 4" xfId="8043"/>
    <cellStyle name="Normal 16 2 4 3 5" xfId="3082"/>
    <cellStyle name="Normal 16 2 4 4" xfId="3979"/>
    <cellStyle name="Normal 16 2 4 4 2" xfId="9051"/>
    <cellStyle name="Normal 16 2 4 5" xfId="5736"/>
    <cellStyle name="Normal 16 2 4 5 2" xfId="10678"/>
    <cellStyle name="Normal 16 2 4 6" xfId="7244"/>
    <cellStyle name="Normal 16 2 4 7" xfId="2283"/>
    <cellStyle name="Normal 16 2 5" xfId="680"/>
    <cellStyle name="Normal 16 2 5 2" xfId="1146"/>
    <cellStyle name="Normal 16 2 5 2 2" xfId="1458"/>
    <cellStyle name="Normal 16 2 5 2 2 2" xfId="4809"/>
    <cellStyle name="Normal 16 2 5 2 2 2 2" xfId="9793"/>
    <cellStyle name="Normal 16 2 5 2 2 3" xfId="6538"/>
    <cellStyle name="Normal 16 2 5 2 2 3 2" xfId="11480"/>
    <cellStyle name="Normal 16 2 5 2 2 4" xfId="8046"/>
    <cellStyle name="Normal 16 2 5 2 2 5" xfId="3085"/>
    <cellStyle name="Normal 16 2 5 2 3" xfId="4507"/>
    <cellStyle name="Normal 16 2 5 2 3 2" xfId="9491"/>
    <cellStyle name="Normal 16 2 5 2 4" xfId="6238"/>
    <cellStyle name="Normal 16 2 5 2 4 2" xfId="11180"/>
    <cellStyle name="Normal 16 2 5 2 5" xfId="7746"/>
    <cellStyle name="Normal 16 2 5 2 6" xfId="2785"/>
    <cellStyle name="Normal 16 2 5 3" xfId="1457"/>
    <cellStyle name="Normal 16 2 5 3 2" xfId="4808"/>
    <cellStyle name="Normal 16 2 5 3 2 2" xfId="9792"/>
    <cellStyle name="Normal 16 2 5 3 3" xfId="6537"/>
    <cellStyle name="Normal 16 2 5 3 3 2" xfId="11479"/>
    <cellStyle name="Normal 16 2 5 3 4" xfId="8045"/>
    <cellStyle name="Normal 16 2 5 3 5" xfId="3084"/>
    <cellStyle name="Normal 16 2 5 4" xfId="4124"/>
    <cellStyle name="Normal 16 2 5 4 2" xfId="9110"/>
    <cellStyle name="Normal 16 2 5 5" xfId="5871"/>
    <cellStyle name="Normal 16 2 5 5 2" xfId="10813"/>
    <cellStyle name="Normal 16 2 5 6" xfId="7379"/>
    <cellStyle name="Normal 16 2 5 7" xfId="2418"/>
    <cellStyle name="Normal 16 2 6" xfId="346"/>
    <cellStyle name="Normal 16 2 6 2" xfId="975"/>
    <cellStyle name="Normal 16 2 6 2 2" xfId="1460"/>
    <cellStyle name="Normal 16 2 6 2 2 2" xfId="4811"/>
    <cellStyle name="Normal 16 2 6 2 2 2 2" xfId="9795"/>
    <cellStyle name="Normal 16 2 6 2 2 3" xfId="6540"/>
    <cellStyle name="Normal 16 2 6 2 2 3 2" xfId="11482"/>
    <cellStyle name="Normal 16 2 6 2 2 4" xfId="8048"/>
    <cellStyle name="Normal 16 2 6 2 2 5" xfId="3087"/>
    <cellStyle name="Normal 16 2 6 2 3" xfId="4402"/>
    <cellStyle name="Normal 16 2 6 2 3 2" xfId="9387"/>
    <cellStyle name="Normal 16 2 6 2 4" xfId="6144"/>
    <cellStyle name="Normal 16 2 6 2 4 2" xfId="11086"/>
    <cellStyle name="Normal 16 2 6 2 5" xfId="7652"/>
    <cellStyle name="Normal 16 2 6 2 6" xfId="2691"/>
    <cellStyle name="Normal 16 2 6 3" xfId="1459"/>
    <cellStyle name="Normal 16 2 6 3 2" xfId="4810"/>
    <cellStyle name="Normal 16 2 6 3 2 2" xfId="9794"/>
    <cellStyle name="Normal 16 2 6 3 3" xfId="6539"/>
    <cellStyle name="Normal 16 2 6 3 3 2" xfId="11481"/>
    <cellStyle name="Normal 16 2 6 3 4" xfId="8047"/>
    <cellStyle name="Normal 16 2 6 3 5" xfId="3086"/>
    <cellStyle name="Normal 16 2 6 4" xfId="3919"/>
    <cellStyle name="Normal 16 2 6 4 2" xfId="8999"/>
    <cellStyle name="Normal 16 2 6 5" xfId="5687"/>
    <cellStyle name="Normal 16 2 6 5 2" xfId="10629"/>
    <cellStyle name="Normal 16 2 6 6" xfId="7195"/>
    <cellStyle name="Normal 16 2 6 7" xfId="2234"/>
    <cellStyle name="Normal 16 2 7" xfId="829"/>
    <cellStyle name="Normal 16 2 7 2" xfId="1461"/>
    <cellStyle name="Normal 16 2 7 2 2" xfId="4812"/>
    <cellStyle name="Normal 16 2 7 2 2 2" xfId="9796"/>
    <cellStyle name="Normal 16 2 7 2 3" xfId="6541"/>
    <cellStyle name="Normal 16 2 7 2 3 2" xfId="11483"/>
    <cellStyle name="Normal 16 2 7 2 4" xfId="8049"/>
    <cellStyle name="Normal 16 2 7 2 5" xfId="3088"/>
    <cellStyle name="Normal 16 2 7 3" xfId="4264"/>
    <cellStyle name="Normal 16 2 7 3 2" xfId="9250"/>
    <cellStyle name="Normal 16 2 7 4" xfId="6009"/>
    <cellStyle name="Normal 16 2 7 4 2" xfId="10951"/>
    <cellStyle name="Normal 16 2 7 5" xfId="7517"/>
    <cellStyle name="Normal 16 2 7 6" xfId="2556"/>
    <cellStyle name="Normal 16 2 8" xfId="1296"/>
    <cellStyle name="Normal 16 2 8 2" xfId="4647"/>
    <cellStyle name="Normal 16 2 8 2 2" xfId="9631"/>
    <cellStyle name="Normal 16 2 8 3" xfId="6376"/>
    <cellStyle name="Normal 16 2 8 3 2" xfId="11318"/>
    <cellStyle name="Normal 16 2 8 4" xfId="7884"/>
    <cellStyle name="Normal 16 2 8 5" xfId="2923"/>
    <cellStyle name="Normal 16 2 9" xfId="239"/>
    <cellStyle name="Normal 16 2 9 2" xfId="3865"/>
    <cellStyle name="Normal 16 2 9 2 2" xfId="8952"/>
    <cellStyle name="Normal 16 2 9 3" xfId="5643"/>
    <cellStyle name="Normal 16 2 9 3 2" xfId="10585"/>
    <cellStyle name="Normal 16 2 9 4" xfId="7151"/>
    <cellStyle name="Normal 16 2 9 5" xfId="2189"/>
    <cellStyle name="Normal 16 3" xfId="170"/>
    <cellStyle name="Normal 16 3 10" xfId="2150"/>
    <cellStyle name="Normal 16 3 10 2" xfId="5409"/>
    <cellStyle name="Normal 16 3 10 2 2" xfId="10386"/>
    <cellStyle name="Normal 16 3 10 3" xfId="8624"/>
    <cellStyle name="Normal 16 3 11" xfId="3664"/>
    <cellStyle name="Normal 16 3 11 2" xfId="8761"/>
    <cellStyle name="Normal 16 3 12" xfId="3846"/>
    <cellStyle name="Normal 16 3 12 2" xfId="8937"/>
    <cellStyle name="Normal 16 3 13" xfId="5631"/>
    <cellStyle name="Normal 16 3 13 2" xfId="10573"/>
    <cellStyle name="Normal 16 3 14" xfId="7139"/>
    <cellStyle name="Normal 16 3 15" xfId="2089"/>
    <cellStyle name="Normal 16 3 2" xfId="522"/>
    <cellStyle name="Normal 16 3 2 10" xfId="2330"/>
    <cellStyle name="Normal 16 3 2 2" xfId="727"/>
    <cellStyle name="Normal 16 3 2 2 2" xfId="1193"/>
    <cellStyle name="Normal 16 3 2 2 2 2" xfId="1464"/>
    <cellStyle name="Normal 16 3 2 2 2 2 2" xfId="4815"/>
    <cellStyle name="Normal 16 3 2 2 2 2 2 2" xfId="9799"/>
    <cellStyle name="Normal 16 3 2 2 2 2 3" xfId="6544"/>
    <cellStyle name="Normal 16 3 2 2 2 2 3 2" xfId="11486"/>
    <cellStyle name="Normal 16 3 2 2 2 2 4" xfId="8052"/>
    <cellStyle name="Normal 16 3 2 2 2 2 5" xfId="3091"/>
    <cellStyle name="Normal 16 3 2 2 2 3" xfId="4554"/>
    <cellStyle name="Normal 16 3 2 2 2 3 2" xfId="9538"/>
    <cellStyle name="Normal 16 3 2 2 2 4" xfId="6285"/>
    <cellStyle name="Normal 16 3 2 2 2 4 2" xfId="11227"/>
    <cellStyle name="Normal 16 3 2 2 2 5" xfId="7793"/>
    <cellStyle name="Normal 16 3 2 2 2 6" xfId="2832"/>
    <cellStyle name="Normal 16 3 2 2 3" xfId="1463"/>
    <cellStyle name="Normal 16 3 2 2 3 2" xfId="4814"/>
    <cellStyle name="Normal 16 3 2 2 3 2 2" xfId="9798"/>
    <cellStyle name="Normal 16 3 2 2 3 3" xfId="6543"/>
    <cellStyle name="Normal 16 3 2 2 3 3 2" xfId="11485"/>
    <cellStyle name="Normal 16 3 2 2 3 4" xfId="8051"/>
    <cellStyle name="Normal 16 3 2 2 3 5" xfId="3090"/>
    <cellStyle name="Normal 16 3 2 2 4" xfId="4171"/>
    <cellStyle name="Normal 16 3 2 2 4 2" xfId="9157"/>
    <cellStyle name="Normal 16 3 2 2 5" xfId="5918"/>
    <cellStyle name="Normal 16 3 2 2 5 2" xfId="10860"/>
    <cellStyle name="Normal 16 3 2 2 6" xfId="7426"/>
    <cellStyle name="Normal 16 3 2 2 7" xfId="2465"/>
    <cellStyle name="Normal 16 3 2 3" xfId="878"/>
    <cellStyle name="Normal 16 3 2 3 2" xfId="1465"/>
    <cellStyle name="Normal 16 3 2 3 2 2" xfId="4816"/>
    <cellStyle name="Normal 16 3 2 3 2 2 2" xfId="9800"/>
    <cellStyle name="Normal 16 3 2 3 2 3" xfId="6545"/>
    <cellStyle name="Normal 16 3 2 3 2 3 2" xfId="11487"/>
    <cellStyle name="Normal 16 3 2 3 2 4" xfId="8053"/>
    <cellStyle name="Normal 16 3 2 3 2 5" xfId="3092"/>
    <cellStyle name="Normal 16 3 2 3 3" xfId="4312"/>
    <cellStyle name="Normal 16 3 2 3 3 2" xfId="9298"/>
    <cellStyle name="Normal 16 3 2 3 4" xfId="6056"/>
    <cellStyle name="Normal 16 3 2 3 4 2" xfId="10998"/>
    <cellStyle name="Normal 16 3 2 3 5" xfId="7564"/>
    <cellStyle name="Normal 16 3 2 3 6" xfId="2603"/>
    <cellStyle name="Normal 16 3 2 4" xfId="1462"/>
    <cellStyle name="Normal 16 3 2 4 2" xfId="4813"/>
    <cellStyle name="Normal 16 3 2 4 2 2" xfId="9797"/>
    <cellStyle name="Normal 16 3 2 4 3" xfId="6542"/>
    <cellStyle name="Normal 16 3 2 4 3 2" xfId="11484"/>
    <cellStyle name="Normal 16 3 2 4 4" xfId="8050"/>
    <cellStyle name="Normal 16 3 2 4 5" xfId="3089"/>
    <cellStyle name="Normal 16 3 2 5" xfId="3711"/>
    <cellStyle name="Normal 16 3 2 5 2" xfId="5456"/>
    <cellStyle name="Normal 16 3 2 5 2 2" xfId="10422"/>
    <cellStyle name="Normal 16 3 2 5 3" xfId="8670"/>
    <cellStyle name="Normal 16 3 2 6" xfId="4028"/>
    <cellStyle name="Normal 16 3 2 6 2" xfId="8807"/>
    <cellStyle name="Normal 16 3 2 7" xfId="5513"/>
    <cellStyle name="Normal 16 3 2 7 2" xfId="10471"/>
    <cellStyle name="Normal 16 3 2 8" xfId="5783"/>
    <cellStyle name="Normal 16 3 2 8 2" xfId="10725"/>
    <cellStyle name="Normal 16 3 2 9" xfId="7291"/>
    <cellStyle name="Normal 16 3 3" xfId="629"/>
    <cellStyle name="Normal 16 3 3 10" xfId="2373"/>
    <cellStyle name="Normal 16 3 3 2" xfId="771"/>
    <cellStyle name="Normal 16 3 3 2 2" xfId="1236"/>
    <cellStyle name="Normal 16 3 3 2 2 2" xfId="1468"/>
    <cellStyle name="Normal 16 3 3 2 2 2 2" xfId="4819"/>
    <cellStyle name="Normal 16 3 3 2 2 2 2 2" xfId="9803"/>
    <cellStyle name="Normal 16 3 3 2 2 2 3" xfId="6548"/>
    <cellStyle name="Normal 16 3 3 2 2 2 3 2" xfId="11490"/>
    <cellStyle name="Normal 16 3 3 2 2 2 4" xfId="8056"/>
    <cellStyle name="Normal 16 3 3 2 2 2 5" xfId="3095"/>
    <cellStyle name="Normal 16 3 3 2 2 3" xfId="4597"/>
    <cellStyle name="Normal 16 3 3 2 2 3 2" xfId="9581"/>
    <cellStyle name="Normal 16 3 3 2 2 4" xfId="6328"/>
    <cellStyle name="Normal 16 3 3 2 2 4 2" xfId="11270"/>
    <cellStyle name="Normal 16 3 3 2 2 5" xfId="7836"/>
    <cellStyle name="Normal 16 3 3 2 2 6" xfId="2875"/>
    <cellStyle name="Normal 16 3 3 2 3" xfId="1467"/>
    <cellStyle name="Normal 16 3 3 2 3 2" xfId="4818"/>
    <cellStyle name="Normal 16 3 3 2 3 2 2" xfId="9802"/>
    <cellStyle name="Normal 16 3 3 2 3 3" xfId="6547"/>
    <cellStyle name="Normal 16 3 3 2 3 3 2" xfId="11489"/>
    <cellStyle name="Normal 16 3 3 2 3 4" xfId="8055"/>
    <cellStyle name="Normal 16 3 3 2 3 5" xfId="3094"/>
    <cellStyle name="Normal 16 3 3 2 4" xfId="4214"/>
    <cellStyle name="Normal 16 3 3 2 4 2" xfId="9200"/>
    <cellStyle name="Normal 16 3 3 2 5" xfId="5961"/>
    <cellStyle name="Normal 16 3 3 2 5 2" xfId="10903"/>
    <cellStyle name="Normal 16 3 3 2 6" xfId="7469"/>
    <cellStyle name="Normal 16 3 3 2 7" xfId="2508"/>
    <cellStyle name="Normal 16 3 3 3" xfId="924"/>
    <cellStyle name="Normal 16 3 3 3 2" xfId="1469"/>
    <cellStyle name="Normal 16 3 3 3 2 2" xfId="4820"/>
    <cellStyle name="Normal 16 3 3 3 2 2 2" xfId="9804"/>
    <cellStyle name="Normal 16 3 3 3 2 3" xfId="6549"/>
    <cellStyle name="Normal 16 3 3 3 2 3 2" xfId="11491"/>
    <cellStyle name="Normal 16 3 3 3 2 4" xfId="8057"/>
    <cellStyle name="Normal 16 3 3 3 2 5" xfId="3096"/>
    <cellStyle name="Normal 16 3 3 3 3" xfId="4356"/>
    <cellStyle name="Normal 16 3 3 3 3 2" xfId="9341"/>
    <cellStyle name="Normal 16 3 3 3 4" xfId="6099"/>
    <cellStyle name="Normal 16 3 3 3 4 2" xfId="11041"/>
    <cellStyle name="Normal 16 3 3 3 5" xfId="7607"/>
    <cellStyle name="Normal 16 3 3 3 6" xfId="2646"/>
    <cellStyle name="Normal 16 3 3 4" xfId="1466"/>
    <cellStyle name="Normal 16 3 3 4 2" xfId="4817"/>
    <cellStyle name="Normal 16 3 3 4 2 2" xfId="9801"/>
    <cellStyle name="Normal 16 3 3 4 3" xfId="6546"/>
    <cellStyle name="Normal 16 3 3 4 3 2" xfId="11488"/>
    <cellStyle name="Normal 16 3 3 4 4" xfId="8054"/>
    <cellStyle name="Normal 16 3 3 4 5" xfId="3093"/>
    <cellStyle name="Normal 16 3 3 5" xfId="3754"/>
    <cellStyle name="Normal 16 3 3 5 2" xfId="4493"/>
    <cellStyle name="Normal 16 3 3 5 2 2" xfId="9477"/>
    <cellStyle name="Normal 16 3 3 5 3" xfId="8714"/>
    <cellStyle name="Normal 16 3 3 6" xfId="4078"/>
    <cellStyle name="Normal 16 3 3 6 2" xfId="8850"/>
    <cellStyle name="Normal 16 3 3 7" xfId="5568"/>
    <cellStyle name="Normal 16 3 3 7 2" xfId="10517"/>
    <cellStyle name="Normal 16 3 3 8" xfId="5826"/>
    <cellStyle name="Normal 16 3 3 8 2" xfId="10768"/>
    <cellStyle name="Normal 16 3 3 9" xfId="7334"/>
    <cellStyle name="Normal 16 3 4" xfId="463"/>
    <cellStyle name="Normal 16 3 4 2" xfId="1034"/>
    <cellStyle name="Normal 16 3 4 2 2" xfId="1471"/>
    <cellStyle name="Normal 16 3 4 2 2 2" xfId="4822"/>
    <cellStyle name="Normal 16 3 4 2 2 2 2" xfId="9806"/>
    <cellStyle name="Normal 16 3 4 2 2 3" xfId="6551"/>
    <cellStyle name="Normal 16 3 4 2 2 3 2" xfId="11493"/>
    <cellStyle name="Normal 16 3 4 2 2 4" xfId="8059"/>
    <cellStyle name="Normal 16 3 4 2 2 5" xfId="3098"/>
    <cellStyle name="Normal 16 3 4 2 3" xfId="4449"/>
    <cellStyle name="Normal 16 3 4 2 3 2" xfId="9434"/>
    <cellStyle name="Normal 16 3 4 2 4" xfId="6189"/>
    <cellStyle name="Normal 16 3 4 2 4 2" xfId="11131"/>
    <cellStyle name="Normal 16 3 4 2 5" xfId="7697"/>
    <cellStyle name="Normal 16 3 4 2 6" xfId="2736"/>
    <cellStyle name="Normal 16 3 4 3" xfId="1470"/>
    <cellStyle name="Normal 16 3 4 3 2" xfId="4821"/>
    <cellStyle name="Normal 16 3 4 3 2 2" xfId="9805"/>
    <cellStyle name="Normal 16 3 4 3 3" xfId="6550"/>
    <cellStyle name="Normal 16 3 4 3 3 2" xfId="11492"/>
    <cellStyle name="Normal 16 3 4 3 4" xfId="8058"/>
    <cellStyle name="Normal 16 3 4 3 5" xfId="3097"/>
    <cellStyle name="Normal 16 3 4 4" xfId="3980"/>
    <cellStyle name="Normal 16 3 4 4 2" xfId="9052"/>
    <cellStyle name="Normal 16 3 4 5" xfId="5737"/>
    <cellStyle name="Normal 16 3 4 5 2" xfId="10679"/>
    <cellStyle name="Normal 16 3 4 6" xfId="7245"/>
    <cellStyle name="Normal 16 3 4 7" xfId="2284"/>
    <cellStyle name="Normal 16 3 5" xfId="681"/>
    <cellStyle name="Normal 16 3 5 2" xfId="1147"/>
    <cellStyle name="Normal 16 3 5 2 2" xfId="1473"/>
    <cellStyle name="Normal 16 3 5 2 2 2" xfId="4824"/>
    <cellStyle name="Normal 16 3 5 2 2 2 2" xfId="9808"/>
    <cellStyle name="Normal 16 3 5 2 2 3" xfId="6553"/>
    <cellStyle name="Normal 16 3 5 2 2 3 2" xfId="11495"/>
    <cellStyle name="Normal 16 3 5 2 2 4" xfId="8061"/>
    <cellStyle name="Normal 16 3 5 2 2 5" xfId="3100"/>
    <cellStyle name="Normal 16 3 5 2 3" xfId="4508"/>
    <cellStyle name="Normal 16 3 5 2 3 2" xfId="9492"/>
    <cellStyle name="Normal 16 3 5 2 4" xfId="6239"/>
    <cellStyle name="Normal 16 3 5 2 4 2" xfId="11181"/>
    <cellStyle name="Normal 16 3 5 2 5" xfId="7747"/>
    <cellStyle name="Normal 16 3 5 2 6" xfId="2786"/>
    <cellStyle name="Normal 16 3 5 3" xfId="1472"/>
    <cellStyle name="Normal 16 3 5 3 2" xfId="4823"/>
    <cellStyle name="Normal 16 3 5 3 2 2" xfId="9807"/>
    <cellStyle name="Normal 16 3 5 3 3" xfId="6552"/>
    <cellStyle name="Normal 16 3 5 3 3 2" xfId="11494"/>
    <cellStyle name="Normal 16 3 5 3 4" xfId="8060"/>
    <cellStyle name="Normal 16 3 5 3 5" xfId="3099"/>
    <cellStyle name="Normal 16 3 5 4" xfId="4125"/>
    <cellStyle name="Normal 16 3 5 4 2" xfId="9111"/>
    <cellStyle name="Normal 16 3 5 5" xfId="5872"/>
    <cellStyle name="Normal 16 3 5 5 2" xfId="10814"/>
    <cellStyle name="Normal 16 3 5 6" xfId="7380"/>
    <cellStyle name="Normal 16 3 5 7" xfId="2419"/>
    <cellStyle name="Normal 16 3 6" xfId="347"/>
    <cellStyle name="Normal 16 3 6 2" xfId="976"/>
    <cellStyle name="Normal 16 3 6 2 2" xfId="1475"/>
    <cellStyle name="Normal 16 3 6 2 2 2" xfId="4826"/>
    <cellStyle name="Normal 16 3 6 2 2 2 2" xfId="9810"/>
    <cellStyle name="Normal 16 3 6 2 2 3" xfId="6555"/>
    <cellStyle name="Normal 16 3 6 2 2 3 2" xfId="11497"/>
    <cellStyle name="Normal 16 3 6 2 2 4" xfId="8063"/>
    <cellStyle name="Normal 16 3 6 2 2 5" xfId="3102"/>
    <cellStyle name="Normal 16 3 6 2 3" xfId="4403"/>
    <cellStyle name="Normal 16 3 6 2 3 2" xfId="9388"/>
    <cellStyle name="Normal 16 3 6 2 4" xfId="6145"/>
    <cellStyle name="Normal 16 3 6 2 4 2" xfId="11087"/>
    <cellStyle name="Normal 16 3 6 2 5" xfId="7653"/>
    <cellStyle name="Normal 16 3 6 2 6" xfId="2692"/>
    <cellStyle name="Normal 16 3 6 3" xfId="1474"/>
    <cellStyle name="Normal 16 3 6 3 2" xfId="4825"/>
    <cellStyle name="Normal 16 3 6 3 2 2" xfId="9809"/>
    <cellStyle name="Normal 16 3 6 3 3" xfId="6554"/>
    <cellStyle name="Normal 16 3 6 3 3 2" xfId="11496"/>
    <cellStyle name="Normal 16 3 6 3 4" xfId="8062"/>
    <cellStyle name="Normal 16 3 6 3 5" xfId="3101"/>
    <cellStyle name="Normal 16 3 6 4" xfId="3920"/>
    <cellStyle name="Normal 16 3 6 4 2" xfId="9000"/>
    <cellStyle name="Normal 16 3 6 5" xfId="5688"/>
    <cellStyle name="Normal 16 3 6 5 2" xfId="10630"/>
    <cellStyle name="Normal 16 3 6 6" xfId="7196"/>
    <cellStyle name="Normal 16 3 6 7" xfId="2235"/>
    <cellStyle name="Normal 16 3 7" xfId="830"/>
    <cellStyle name="Normal 16 3 7 2" xfId="1476"/>
    <cellStyle name="Normal 16 3 7 2 2" xfId="4827"/>
    <cellStyle name="Normal 16 3 7 2 2 2" xfId="9811"/>
    <cellStyle name="Normal 16 3 7 2 3" xfId="6556"/>
    <cellStyle name="Normal 16 3 7 2 3 2" xfId="11498"/>
    <cellStyle name="Normal 16 3 7 2 4" xfId="8064"/>
    <cellStyle name="Normal 16 3 7 2 5" xfId="3103"/>
    <cellStyle name="Normal 16 3 7 3" xfId="4265"/>
    <cellStyle name="Normal 16 3 7 3 2" xfId="9251"/>
    <cellStyle name="Normal 16 3 7 4" xfId="6010"/>
    <cellStyle name="Normal 16 3 7 4 2" xfId="10952"/>
    <cellStyle name="Normal 16 3 7 5" xfId="7518"/>
    <cellStyle name="Normal 16 3 7 6" xfId="2557"/>
    <cellStyle name="Normal 16 3 8" xfId="1297"/>
    <cellStyle name="Normal 16 3 8 2" xfId="4648"/>
    <cellStyle name="Normal 16 3 8 2 2" xfId="9632"/>
    <cellStyle name="Normal 16 3 8 3" xfId="6377"/>
    <cellStyle name="Normal 16 3 8 3 2" xfId="11319"/>
    <cellStyle name="Normal 16 3 8 4" xfId="7885"/>
    <cellStyle name="Normal 16 3 8 5" xfId="2924"/>
    <cellStyle name="Normal 16 3 9" xfId="240"/>
    <cellStyle name="Normal 16 3 9 2" xfId="3866"/>
    <cellStyle name="Normal 16 3 9 2 2" xfId="8953"/>
    <cellStyle name="Normal 16 3 9 3" xfId="5644"/>
    <cellStyle name="Normal 16 3 9 3 2" xfId="10586"/>
    <cellStyle name="Normal 16 3 9 4" xfId="7152"/>
    <cellStyle name="Normal 16 3 9 5" xfId="2190"/>
    <cellStyle name="Normal 16 4" xfId="520"/>
    <cellStyle name="Normal 16 4 10" xfId="2328"/>
    <cellStyle name="Normal 16 4 2" xfId="725"/>
    <cellStyle name="Normal 16 4 2 2" xfId="1191"/>
    <cellStyle name="Normal 16 4 2 2 2" xfId="1479"/>
    <cellStyle name="Normal 16 4 2 2 2 2" xfId="4830"/>
    <cellStyle name="Normal 16 4 2 2 2 2 2" xfId="9814"/>
    <cellStyle name="Normal 16 4 2 2 2 3" xfId="6559"/>
    <cellStyle name="Normal 16 4 2 2 2 3 2" xfId="11501"/>
    <cellStyle name="Normal 16 4 2 2 2 4" xfId="8067"/>
    <cellStyle name="Normal 16 4 2 2 2 5" xfId="3106"/>
    <cellStyle name="Normal 16 4 2 2 3" xfId="4552"/>
    <cellStyle name="Normal 16 4 2 2 3 2" xfId="9536"/>
    <cellStyle name="Normal 16 4 2 2 4" xfId="6283"/>
    <cellStyle name="Normal 16 4 2 2 4 2" xfId="11225"/>
    <cellStyle name="Normal 16 4 2 2 5" xfId="7791"/>
    <cellStyle name="Normal 16 4 2 2 6" xfId="2830"/>
    <cellStyle name="Normal 16 4 2 3" xfId="1478"/>
    <cellStyle name="Normal 16 4 2 3 2" xfId="4829"/>
    <cellStyle name="Normal 16 4 2 3 2 2" xfId="9813"/>
    <cellStyle name="Normal 16 4 2 3 3" xfId="6558"/>
    <cellStyle name="Normal 16 4 2 3 3 2" xfId="11500"/>
    <cellStyle name="Normal 16 4 2 3 4" xfId="8066"/>
    <cellStyle name="Normal 16 4 2 3 5" xfId="3105"/>
    <cellStyle name="Normal 16 4 2 4" xfId="4169"/>
    <cellStyle name="Normal 16 4 2 4 2" xfId="9155"/>
    <cellStyle name="Normal 16 4 2 5" xfId="5916"/>
    <cellStyle name="Normal 16 4 2 5 2" xfId="10858"/>
    <cellStyle name="Normal 16 4 2 6" xfId="7424"/>
    <cellStyle name="Normal 16 4 2 7" xfId="2463"/>
    <cellStyle name="Normal 16 4 3" xfId="876"/>
    <cellStyle name="Normal 16 4 3 2" xfId="1480"/>
    <cellStyle name="Normal 16 4 3 2 2" xfId="4831"/>
    <cellStyle name="Normal 16 4 3 2 2 2" xfId="9815"/>
    <cellStyle name="Normal 16 4 3 2 3" xfId="6560"/>
    <cellStyle name="Normal 16 4 3 2 3 2" xfId="11502"/>
    <cellStyle name="Normal 16 4 3 2 4" xfId="8068"/>
    <cellStyle name="Normal 16 4 3 2 5" xfId="3107"/>
    <cellStyle name="Normal 16 4 3 3" xfId="4310"/>
    <cellStyle name="Normal 16 4 3 3 2" xfId="9296"/>
    <cellStyle name="Normal 16 4 3 4" xfId="6054"/>
    <cellStyle name="Normal 16 4 3 4 2" xfId="10996"/>
    <cellStyle name="Normal 16 4 3 5" xfId="7562"/>
    <cellStyle name="Normal 16 4 3 6" xfId="2601"/>
    <cellStyle name="Normal 16 4 4" xfId="1477"/>
    <cellStyle name="Normal 16 4 4 2" xfId="4828"/>
    <cellStyle name="Normal 16 4 4 2 2" xfId="9812"/>
    <cellStyle name="Normal 16 4 4 3" xfId="6557"/>
    <cellStyle name="Normal 16 4 4 3 2" xfId="11499"/>
    <cellStyle name="Normal 16 4 4 4" xfId="8065"/>
    <cellStyle name="Normal 16 4 4 5" xfId="3104"/>
    <cellStyle name="Normal 16 4 5" xfId="3709"/>
    <cellStyle name="Normal 16 4 5 2" xfId="4032"/>
    <cellStyle name="Normal 16 4 5 2 2" xfId="9095"/>
    <cellStyle name="Normal 16 4 5 3" xfId="8668"/>
    <cellStyle name="Normal 16 4 6" xfId="4026"/>
    <cellStyle name="Normal 16 4 6 2" xfId="8805"/>
    <cellStyle name="Normal 16 4 7" xfId="5391"/>
    <cellStyle name="Normal 16 4 7 2" xfId="10370"/>
    <cellStyle name="Normal 16 4 8" xfId="5781"/>
    <cellStyle name="Normal 16 4 8 2" xfId="10723"/>
    <cellStyle name="Normal 16 4 9" xfId="7289"/>
    <cellStyle name="Normal 16 5" xfId="627"/>
    <cellStyle name="Normal 16 5 10" xfId="2371"/>
    <cellStyle name="Normal 16 5 2" xfId="769"/>
    <cellStyle name="Normal 16 5 2 2" xfId="1234"/>
    <cellStyle name="Normal 16 5 2 2 2" xfId="1483"/>
    <cellStyle name="Normal 16 5 2 2 2 2" xfId="4834"/>
    <cellStyle name="Normal 16 5 2 2 2 2 2" xfId="9818"/>
    <cellStyle name="Normal 16 5 2 2 2 3" xfId="6563"/>
    <cellStyle name="Normal 16 5 2 2 2 3 2" xfId="11505"/>
    <cellStyle name="Normal 16 5 2 2 2 4" xfId="8071"/>
    <cellStyle name="Normal 16 5 2 2 2 5" xfId="3110"/>
    <cellStyle name="Normal 16 5 2 2 3" xfId="4595"/>
    <cellStyle name="Normal 16 5 2 2 3 2" xfId="9579"/>
    <cellStyle name="Normal 16 5 2 2 4" xfId="6326"/>
    <cellStyle name="Normal 16 5 2 2 4 2" xfId="11268"/>
    <cellStyle name="Normal 16 5 2 2 5" xfId="7834"/>
    <cellStyle name="Normal 16 5 2 2 6" xfId="2873"/>
    <cellStyle name="Normal 16 5 2 3" xfId="1482"/>
    <cellStyle name="Normal 16 5 2 3 2" xfId="4833"/>
    <cellStyle name="Normal 16 5 2 3 2 2" xfId="9817"/>
    <cellStyle name="Normal 16 5 2 3 3" xfId="6562"/>
    <cellStyle name="Normal 16 5 2 3 3 2" xfId="11504"/>
    <cellStyle name="Normal 16 5 2 3 4" xfId="8070"/>
    <cellStyle name="Normal 16 5 2 3 5" xfId="3109"/>
    <cellStyle name="Normal 16 5 2 4" xfId="4212"/>
    <cellStyle name="Normal 16 5 2 4 2" xfId="9198"/>
    <cellStyle name="Normal 16 5 2 5" xfId="5959"/>
    <cellStyle name="Normal 16 5 2 5 2" xfId="10901"/>
    <cellStyle name="Normal 16 5 2 6" xfId="7467"/>
    <cellStyle name="Normal 16 5 2 7" xfId="2506"/>
    <cellStyle name="Normal 16 5 3" xfId="922"/>
    <cellStyle name="Normal 16 5 3 2" xfId="1484"/>
    <cellStyle name="Normal 16 5 3 2 2" xfId="4835"/>
    <cellStyle name="Normal 16 5 3 2 2 2" xfId="9819"/>
    <cellStyle name="Normal 16 5 3 2 3" xfId="6564"/>
    <cellStyle name="Normal 16 5 3 2 3 2" xfId="11506"/>
    <cellStyle name="Normal 16 5 3 2 4" xfId="8072"/>
    <cellStyle name="Normal 16 5 3 2 5" xfId="3111"/>
    <cellStyle name="Normal 16 5 3 3" xfId="4354"/>
    <cellStyle name="Normal 16 5 3 3 2" xfId="9339"/>
    <cellStyle name="Normal 16 5 3 4" xfId="6097"/>
    <cellStyle name="Normal 16 5 3 4 2" xfId="11039"/>
    <cellStyle name="Normal 16 5 3 5" xfId="7605"/>
    <cellStyle name="Normal 16 5 3 6" xfId="2644"/>
    <cellStyle name="Normal 16 5 4" xfId="1481"/>
    <cellStyle name="Normal 16 5 4 2" xfId="4832"/>
    <cellStyle name="Normal 16 5 4 2 2" xfId="9816"/>
    <cellStyle name="Normal 16 5 4 3" xfId="6561"/>
    <cellStyle name="Normal 16 5 4 3 2" xfId="11503"/>
    <cellStyle name="Normal 16 5 4 4" xfId="8069"/>
    <cellStyle name="Normal 16 5 4 5" xfId="3108"/>
    <cellStyle name="Normal 16 5 5" xfId="3752"/>
    <cellStyle name="Normal 16 5 5 2" xfId="5495"/>
    <cellStyle name="Normal 16 5 5 2 2" xfId="10457"/>
    <cellStyle name="Normal 16 5 5 3" xfId="8712"/>
    <cellStyle name="Normal 16 5 6" xfId="4076"/>
    <cellStyle name="Normal 16 5 6 2" xfId="8848"/>
    <cellStyle name="Normal 16 5 7" xfId="5492"/>
    <cellStyle name="Normal 16 5 7 2" xfId="10454"/>
    <cellStyle name="Normal 16 5 8" xfId="5824"/>
    <cellStyle name="Normal 16 5 8 2" xfId="10766"/>
    <cellStyle name="Normal 16 5 9" xfId="7332"/>
    <cellStyle name="Normal 16 6" xfId="461"/>
    <cellStyle name="Normal 16 6 2" xfId="1032"/>
    <cellStyle name="Normal 16 6 2 2" xfId="1486"/>
    <cellStyle name="Normal 16 6 2 2 2" xfId="4837"/>
    <cellStyle name="Normal 16 6 2 2 2 2" xfId="9821"/>
    <cellStyle name="Normal 16 6 2 2 3" xfId="6566"/>
    <cellStyle name="Normal 16 6 2 2 3 2" xfId="11508"/>
    <cellStyle name="Normal 16 6 2 2 4" xfId="8074"/>
    <cellStyle name="Normal 16 6 2 2 5" xfId="3113"/>
    <cellStyle name="Normal 16 6 2 3" xfId="4447"/>
    <cellStyle name="Normal 16 6 2 3 2" xfId="9432"/>
    <cellStyle name="Normal 16 6 2 4" xfId="6187"/>
    <cellStyle name="Normal 16 6 2 4 2" xfId="11129"/>
    <cellStyle name="Normal 16 6 2 5" xfId="7695"/>
    <cellStyle name="Normal 16 6 2 6" xfId="2734"/>
    <cellStyle name="Normal 16 6 3" xfId="1485"/>
    <cellStyle name="Normal 16 6 3 2" xfId="4836"/>
    <cellStyle name="Normal 16 6 3 2 2" xfId="9820"/>
    <cellStyle name="Normal 16 6 3 3" xfId="6565"/>
    <cellStyle name="Normal 16 6 3 3 2" xfId="11507"/>
    <cellStyle name="Normal 16 6 3 4" xfId="8073"/>
    <cellStyle name="Normal 16 6 3 5" xfId="3112"/>
    <cellStyle name="Normal 16 6 4" xfId="3978"/>
    <cellStyle name="Normal 16 6 4 2" xfId="9050"/>
    <cellStyle name="Normal 16 6 5" xfId="5735"/>
    <cellStyle name="Normal 16 6 5 2" xfId="10677"/>
    <cellStyle name="Normal 16 6 6" xfId="7243"/>
    <cellStyle name="Normal 16 6 7" xfId="2282"/>
    <cellStyle name="Normal 16 7" xfId="679"/>
    <cellStyle name="Normal 16 7 2" xfId="1145"/>
    <cellStyle name="Normal 16 7 2 2" xfId="1488"/>
    <cellStyle name="Normal 16 7 2 2 2" xfId="4839"/>
    <cellStyle name="Normal 16 7 2 2 2 2" xfId="9823"/>
    <cellStyle name="Normal 16 7 2 2 3" xfId="6568"/>
    <cellStyle name="Normal 16 7 2 2 3 2" xfId="11510"/>
    <cellStyle name="Normal 16 7 2 2 4" xfId="8076"/>
    <cellStyle name="Normal 16 7 2 2 5" xfId="3115"/>
    <cellStyle name="Normal 16 7 2 3" xfId="4506"/>
    <cellStyle name="Normal 16 7 2 3 2" xfId="9490"/>
    <cellStyle name="Normal 16 7 2 4" xfId="6237"/>
    <cellStyle name="Normal 16 7 2 4 2" xfId="11179"/>
    <cellStyle name="Normal 16 7 2 5" xfId="7745"/>
    <cellStyle name="Normal 16 7 2 6" xfId="2784"/>
    <cellStyle name="Normal 16 7 3" xfId="1487"/>
    <cellStyle name="Normal 16 7 3 2" xfId="4838"/>
    <cellStyle name="Normal 16 7 3 2 2" xfId="9822"/>
    <cellStyle name="Normal 16 7 3 3" xfId="6567"/>
    <cellStyle name="Normal 16 7 3 3 2" xfId="11509"/>
    <cellStyle name="Normal 16 7 3 4" xfId="8075"/>
    <cellStyle name="Normal 16 7 3 5" xfId="3114"/>
    <cellStyle name="Normal 16 7 4" xfId="4123"/>
    <cellStyle name="Normal 16 7 4 2" xfId="9109"/>
    <cellStyle name="Normal 16 7 5" xfId="5870"/>
    <cellStyle name="Normal 16 7 5 2" xfId="10812"/>
    <cellStyle name="Normal 16 7 6" xfId="7378"/>
    <cellStyle name="Normal 16 7 7" xfId="2417"/>
    <cellStyle name="Normal 16 8" xfId="345"/>
    <cellStyle name="Normal 16 8 2" xfId="974"/>
    <cellStyle name="Normal 16 8 2 2" xfId="1490"/>
    <cellStyle name="Normal 16 8 2 2 2" xfId="4841"/>
    <cellStyle name="Normal 16 8 2 2 2 2" xfId="9825"/>
    <cellStyle name="Normal 16 8 2 2 3" xfId="6570"/>
    <cellStyle name="Normal 16 8 2 2 3 2" xfId="11512"/>
    <cellStyle name="Normal 16 8 2 2 4" xfId="8078"/>
    <cellStyle name="Normal 16 8 2 2 5" xfId="3117"/>
    <cellStyle name="Normal 16 8 2 3" xfId="4401"/>
    <cellStyle name="Normal 16 8 2 3 2" xfId="9386"/>
    <cellStyle name="Normal 16 8 2 4" xfId="6143"/>
    <cellStyle name="Normal 16 8 2 4 2" xfId="11085"/>
    <cellStyle name="Normal 16 8 2 5" xfId="7651"/>
    <cellStyle name="Normal 16 8 2 6" xfId="2690"/>
    <cellStyle name="Normal 16 8 3" xfId="1489"/>
    <cellStyle name="Normal 16 8 3 2" xfId="4840"/>
    <cellStyle name="Normal 16 8 3 2 2" xfId="9824"/>
    <cellStyle name="Normal 16 8 3 3" xfId="6569"/>
    <cellStyle name="Normal 16 8 3 3 2" xfId="11511"/>
    <cellStyle name="Normal 16 8 3 4" xfId="8077"/>
    <cellStyle name="Normal 16 8 3 5" xfId="3116"/>
    <cellStyle name="Normal 16 8 4" xfId="3918"/>
    <cellStyle name="Normal 16 8 4 2" xfId="8998"/>
    <cellStyle name="Normal 16 8 5" xfId="5686"/>
    <cellStyle name="Normal 16 8 5 2" xfId="10628"/>
    <cellStyle name="Normal 16 8 6" xfId="7194"/>
    <cellStyle name="Normal 16 8 7" xfId="2233"/>
    <cellStyle name="Normal 16 9" xfId="828"/>
    <cellStyle name="Normal 16 9 2" xfId="1491"/>
    <cellStyle name="Normal 16 9 2 2" xfId="4842"/>
    <cellStyle name="Normal 16 9 2 2 2" xfId="9826"/>
    <cellStyle name="Normal 16 9 2 3" xfId="6571"/>
    <cellStyle name="Normal 16 9 2 3 2" xfId="11513"/>
    <cellStyle name="Normal 16 9 2 4" xfId="8079"/>
    <cellStyle name="Normal 16 9 2 5" xfId="3118"/>
    <cellStyle name="Normal 16 9 3" xfId="4263"/>
    <cellStyle name="Normal 16 9 3 2" xfId="9249"/>
    <cellStyle name="Normal 16 9 4" xfId="6008"/>
    <cellStyle name="Normal 16 9 4 2" xfId="10950"/>
    <cellStyle name="Normal 16 9 5" xfId="7516"/>
    <cellStyle name="Normal 16 9 6" xfId="2555"/>
    <cellStyle name="Normal 160" xfId="2052"/>
    <cellStyle name="Normal 161" xfId="24"/>
    <cellStyle name="Normal 162" xfId="3651"/>
    <cellStyle name="Normal 162 2" xfId="8609"/>
    <cellStyle name="Normal 163" xfId="3696"/>
    <cellStyle name="Normal 164" xfId="3661"/>
    <cellStyle name="Normal 165" xfId="3791"/>
    <cellStyle name="Normal 166" xfId="27"/>
    <cellStyle name="Normal 167" xfId="3654"/>
    <cellStyle name="Normal 168" xfId="3653"/>
    <cellStyle name="Normal 169" xfId="5503"/>
    <cellStyle name="Normal 17" xfId="136"/>
    <cellStyle name="Normal 17 2" xfId="523"/>
    <cellStyle name="Normal 17 2 2" xfId="1074"/>
    <cellStyle name="Normal 17 3" xfId="427"/>
    <cellStyle name="Normal 17 4" xfId="311"/>
    <cellStyle name="Normal 170" xfId="4316"/>
    <cellStyle name="Normal 171" xfId="5447"/>
    <cellStyle name="Normal 172" xfId="3814"/>
    <cellStyle name="Normal 173" xfId="5484"/>
    <cellStyle name="Normal 174" xfId="7101"/>
    <cellStyle name="Normal 174 2" xfId="12043"/>
    <cellStyle name="Normal 175" xfId="12044"/>
    <cellStyle name="Normal 176" xfId="200"/>
    <cellStyle name="Normal 177" xfId="12045"/>
    <cellStyle name="Normal 178" xfId="12046"/>
    <cellStyle name="Normal 179" xfId="12246"/>
    <cellStyle name="Normal 18" xfId="137"/>
    <cellStyle name="Normal 18 2" xfId="524"/>
    <cellStyle name="Normal 18 2 2" xfId="1075"/>
    <cellStyle name="Normal 18 3" xfId="437"/>
    <cellStyle name="Normal 18 4" xfId="321"/>
    <cellStyle name="Normal 19" xfId="138"/>
    <cellStyle name="Normal 19 2" xfId="525"/>
    <cellStyle name="Normal 19 2 2" xfId="1076"/>
    <cellStyle name="Normal 19 3" xfId="418"/>
    <cellStyle name="Normal 19 4" xfId="302"/>
    <cellStyle name="Normal 2" xfId="2"/>
    <cellStyle name="Normal 2 2" xfId="46"/>
    <cellStyle name="Normal 2 2 2" xfId="25"/>
    <cellStyle name="Normal 2 2 2 2" xfId="853"/>
    <cellStyle name="Normal 2 2 3" xfId="10"/>
    <cellStyle name="Normal 2 2 3 2" xfId="5424"/>
    <cellStyle name="Normal 2 2 3 2 2" xfId="10400"/>
    <cellStyle name="Normal 2 2 3 3" xfId="8612"/>
    <cellStyle name="Normal 2 2 3 4" xfId="5572"/>
    <cellStyle name="Normal 2 3" xfId="821"/>
    <cellStyle name="Normal 2 4" xfId="4013"/>
    <cellStyle name="Normal 2 4 2" xfId="5477"/>
    <cellStyle name="Normal 2 4 2 2" xfId="10441"/>
    <cellStyle name="Normal 2 4 3" xfId="8610"/>
    <cellStyle name="Normal 20" xfId="139"/>
    <cellStyle name="Normal 20 2" xfId="526"/>
    <cellStyle name="Normal 20 2 2" xfId="1077"/>
    <cellStyle name="Normal 20 3" xfId="423"/>
    <cellStyle name="Normal 20 4" xfId="307"/>
    <cellStyle name="Normal 21" xfId="140"/>
    <cellStyle name="Normal 21 2" xfId="527"/>
    <cellStyle name="Normal 21 2 2" xfId="1078"/>
    <cellStyle name="Normal 21 3" xfId="432"/>
    <cellStyle name="Normal 21 4" xfId="316"/>
    <cellStyle name="Normal 22" xfId="141"/>
    <cellStyle name="Normal 22 2" xfId="528"/>
    <cellStyle name="Normal 22 2 2" xfId="1079"/>
    <cellStyle name="Normal 22 3" xfId="414"/>
    <cellStyle name="Normal 22 4" xfId="298"/>
    <cellStyle name="Normal 23" xfId="142"/>
    <cellStyle name="Normal 23 2" xfId="529"/>
    <cellStyle name="Normal 23 2 2" xfId="1080"/>
    <cellStyle name="Normal 23 3" xfId="410"/>
    <cellStyle name="Normal 23 4" xfId="294"/>
    <cellStyle name="Normal 24" xfId="143"/>
    <cellStyle name="Normal 24 2" xfId="530"/>
    <cellStyle name="Normal 24 2 2" xfId="1081"/>
    <cellStyle name="Normal 24 3" xfId="412"/>
    <cellStyle name="Normal 24 4" xfId="296"/>
    <cellStyle name="Normal 25" xfId="144"/>
    <cellStyle name="Normal 25 2" xfId="531"/>
    <cellStyle name="Normal 25 2 2" xfId="1082"/>
    <cellStyle name="Normal 25 3" xfId="441"/>
    <cellStyle name="Normal 25 4" xfId="325"/>
    <cellStyle name="Normal 26" xfId="145"/>
    <cellStyle name="Normal 26 2" xfId="532"/>
    <cellStyle name="Normal 26 2 2" xfId="1083"/>
    <cellStyle name="Normal 26 3" xfId="452"/>
    <cellStyle name="Normal 26 4" xfId="336"/>
    <cellStyle name="Normal 27" xfId="146"/>
    <cellStyle name="Normal 27 2" xfId="533"/>
    <cellStyle name="Normal 27 2 2" xfId="1084"/>
    <cellStyle name="Normal 27 3" xfId="446"/>
    <cellStyle name="Normal 27 4" xfId="330"/>
    <cellStyle name="Normal 28" xfId="147"/>
    <cellStyle name="Normal 28 2" xfId="534"/>
    <cellStyle name="Normal 28 2 2" xfId="1085"/>
    <cellStyle name="Normal 28 3" xfId="443"/>
    <cellStyle name="Normal 28 4" xfId="327"/>
    <cellStyle name="Normal 29" xfId="148"/>
    <cellStyle name="Normal 29 2" xfId="535"/>
    <cellStyle name="Normal 29 2 2" xfId="1086"/>
    <cellStyle name="Normal 29 3" xfId="434"/>
    <cellStyle name="Normal 29 4" xfId="318"/>
    <cellStyle name="Normal 3" xfId="5"/>
    <cellStyle name="Normal 3 2" xfId="47"/>
    <cellStyle name="Normal 3 2 2" xfId="537"/>
    <cellStyle name="Normal 3 2 2 2" xfId="1088"/>
    <cellStyle name="Normal 3 2 3" xfId="464"/>
    <cellStyle name="Normal 3 2 4" xfId="348"/>
    <cellStyle name="Normal 3 3" xfId="28"/>
    <cellStyle name="Normal 3 4" xfId="536"/>
    <cellStyle name="Normal 3 4 2" xfId="1087"/>
    <cellStyle name="Normal 30" xfId="149"/>
    <cellStyle name="Normal 30 2" xfId="538"/>
    <cellStyle name="Normal 30 2 2" xfId="1089"/>
    <cellStyle name="Normal 30 3" xfId="408"/>
    <cellStyle name="Normal 30 4" xfId="292"/>
    <cellStyle name="Normal 31" xfId="150"/>
    <cellStyle name="Normal 31 2" xfId="539"/>
    <cellStyle name="Normal 31 2 2" xfId="1090"/>
    <cellStyle name="Normal 31 3" xfId="439"/>
    <cellStyle name="Normal 31 4" xfId="323"/>
    <cellStyle name="Normal 32" xfId="151"/>
    <cellStyle name="Normal 32 2" xfId="540"/>
    <cellStyle name="Normal 32 2 2" xfId="1091"/>
    <cellStyle name="Normal 32 3" xfId="416"/>
    <cellStyle name="Normal 32 4" xfId="300"/>
    <cellStyle name="Normal 33" xfId="152"/>
    <cellStyle name="Normal 33 2" xfId="541"/>
    <cellStyle name="Normal 33 2 2" xfId="1092"/>
    <cellStyle name="Normal 33 3" xfId="425"/>
    <cellStyle name="Normal 33 4" xfId="309"/>
    <cellStyle name="Normal 34" xfId="153"/>
    <cellStyle name="Normal 34 2" xfId="542"/>
    <cellStyle name="Normal 34 2 2" xfId="1093"/>
    <cellStyle name="Normal 34 3" xfId="450"/>
    <cellStyle name="Normal 34 4" xfId="334"/>
    <cellStyle name="Normal 35" xfId="154"/>
    <cellStyle name="Normal 35 2" xfId="543"/>
    <cellStyle name="Normal 35 2 2" xfId="1094"/>
    <cellStyle name="Normal 35 3" xfId="435"/>
    <cellStyle name="Normal 35 4" xfId="319"/>
    <cellStyle name="Normal 36" xfId="155"/>
    <cellStyle name="Normal 36 2" xfId="544"/>
    <cellStyle name="Normal 36 2 2" xfId="1095"/>
    <cellStyle name="Normal 36 3" xfId="421"/>
    <cellStyle name="Normal 36 4" xfId="305"/>
    <cellStyle name="Normal 37" xfId="157"/>
    <cellStyle name="Normal 37 10" xfId="241"/>
    <cellStyle name="Normal 37 10 2" xfId="3867"/>
    <cellStyle name="Normal 37 10 2 2" xfId="8954"/>
    <cellStyle name="Normal 37 10 3" xfId="5645"/>
    <cellStyle name="Normal 37 10 3 2" xfId="10587"/>
    <cellStyle name="Normal 37 10 4" xfId="7153"/>
    <cellStyle name="Normal 37 10 5" xfId="2191"/>
    <cellStyle name="Normal 37 11" xfId="2137"/>
    <cellStyle name="Normal 37 11 2" xfId="3830"/>
    <cellStyle name="Normal 37 11 2 2" xfId="8921"/>
    <cellStyle name="Normal 37 11 3" xfId="8625"/>
    <cellStyle name="Normal 37 12" xfId="3665"/>
    <cellStyle name="Normal 37 12 2" xfId="8762"/>
    <cellStyle name="Normal 37 13" xfId="3833"/>
    <cellStyle name="Normal 37 13 2" xfId="8924"/>
    <cellStyle name="Normal 37 14" xfId="5618"/>
    <cellStyle name="Normal 37 14 2" xfId="10560"/>
    <cellStyle name="Normal 37 15" xfId="7126"/>
    <cellStyle name="Normal 37 16" xfId="2090"/>
    <cellStyle name="Normal 37 2" xfId="173"/>
    <cellStyle name="Normal 37 2 10" xfId="2153"/>
    <cellStyle name="Normal 37 2 10 2" xfId="5394"/>
    <cellStyle name="Normal 37 2 10 2 2" xfId="10373"/>
    <cellStyle name="Normal 37 2 10 3" xfId="8626"/>
    <cellStyle name="Normal 37 2 11" xfId="3666"/>
    <cellStyle name="Normal 37 2 11 2" xfId="8763"/>
    <cellStyle name="Normal 37 2 12" xfId="3849"/>
    <cellStyle name="Normal 37 2 12 2" xfId="8940"/>
    <cellStyle name="Normal 37 2 13" xfId="5634"/>
    <cellStyle name="Normal 37 2 13 2" xfId="10576"/>
    <cellStyle name="Normal 37 2 14" xfId="7142"/>
    <cellStyle name="Normal 37 2 15" xfId="2091"/>
    <cellStyle name="Normal 37 2 2" xfId="546"/>
    <cellStyle name="Normal 37 2 2 10" xfId="2332"/>
    <cellStyle name="Normal 37 2 2 2" xfId="729"/>
    <cellStyle name="Normal 37 2 2 2 2" xfId="1195"/>
    <cellStyle name="Normal 37 2 2 2 2 2" xfId="1494"/>
    <cellStyle name="Normal 37 2 2 2 2 2 2" xfId="4845"/>
    <cellStyle name="Normal 37 2 2 2 2 2 2 2" xfId="9829"/>
    <cellStyle name="Normal 37 2 2 2 2 2 3" xfId="6574"/>
    <cellStyle name="Normal 37 2 2 2 2 2 3 2" xfId="11516"/>
    <cellStyle name="Normal 37 2 2 2 2 2 4" xfId="8082"/>
    <cellStyle name="Normal 37 2 2 2 2 2 5" xfId="3121"/>
    <cellStyle name="Normal 37 2 2 2 2 3" xfId="4556"/>
    <cellStyle name="Normal 37 2 2 2 2 3 2" xfId="9540"/>
    <cellStyle name="Normal 37 2 2 2 2 4" xfId="6287"/>
    <cellStyle name="Normal 37 2 2 2 2 4 2" xfId="11229"/>
    <cellStyle name="Normal 37 2 2 2 2 5" xfId="7795"/>
    <cellStyle name="Normal 37 2 2 2 2 6" xfId="2834"/>
    <cellStyle name="Normal 37 2 2 2 3" xfId="1493"/>
    <cellStyle name="Normal 37 2 2 2 3 2" xfId="4844"/>
    <cellStyle name="Normal 37 2 2 2 3 2 2" xfId="9828"/>
    <cellStyle name="Normal 37 2 2 2 3 3" xfId="6573"/>
    <cellStyle name="Normal 37 2 2 2 3 3 2" xfId="11515"/>
    <cellStyle name="Normal 37 2 2 2 3 4" xfId="8081"/>
    <cellStyle name="Normal 37 2 2 2 3 5" xfId="3120"/>
    <cellStyle name="Normal 37 2 2 2 4" xfId="4173"/>
    <cellStyle name="Normal 37 2 2 2 4 2" xfId="9159"/>
    <cellStyle name="Normal 37 2 2 2 5" xfId="5920"/>
    <cellStyle name="Normal 37 2 2 2 5 2" xfId="10862"/>
    <cellStyle name="Normal 37 2 2 2 6" xfId="7428"/>
    <cellStyle name="Normal 37 2 2 2 7" xfId="2467"/>
    <cellStyle name="Normal 37 2 2 3" xfId="881"/>
    <cellStyle name="Normal 37 2 2 3 2" xfId="1495"/>
    <cellStyle name="Normal 37 2 2 3 2 2" xfId="4846"/>
    <cellStyle name="Normal 37 2 2 3 2 2 2" xfId="9830"/>
    <cellStyle name="Normal 37 2 2 3 2 3" xfId="6575"/>
    <cellStyle name="Normal 37 2 2 3 2 3 2" xfId="11517"/>
    <cellStyle name="Normal 37 2 2 3 2 4" xfId="8083"/>
    <cellStyle name="Normal 37 2 2 3 2 5" xfId="3122"/>
    <cellStyle name="Normal 37 2 2 3 3" xfId="4314"/>
    <cellStyle name="Normal 37 2 2 3 3 2" xfId="9300"/>
    <cellStyle name="Normal 37 2 2 3 4" xfId="6058"/>
    <cellStyle name="Normal 37 2 2 3 4 2" xfId="11000"/>
    <cellStyle name="Normal 37 2 2 3 5" xfId="7566"/>
    <cellStyle name="Normal 37 2 2 3 6" xfId="2605"/>
    <cellStyle name="Normal 37 2 2 4" xfId="1492"/>
    <cellStyle name="Normal 37 2 2 4 2" xfId="4843"/>
    <cellStyle name="Normal 37 2 2 4 2 2" xfId="9827"/>
    <cellStyle name="Normal 37 2 2 4 3" xfId="6572"/>
    <cellStyle name="Normal 37 2 2 4 3 2" xfId="11514"/>
    <cellStyle name="Normal 37 2 2 4 4" xfId="8080"/>
    <cellStyle name="Normal 37 2 2 4 5" xfId="3119"/>
    <cellStyle name="Normal 37 2 2 5" xfId="3713"/>
    <cellStyle name="Normal 37 2 2 5 2" xfId="5377"/>
    <cellStyle name="Normal 37 2 2 5 2 2" xfId="10359"/>
    <cellStyle name="Normal 37 2 2 5 3" xfId="8673"/>
    <cellStyle name="Normal 37 2 2 6" xfId="4034"/>
    <cellStyle name="Normal 37 2 2 6 2" xfId="8809"/>
    <cellStyle name="Normal 37 2 2 7" xfId="5516"/>
    <cellStyle name="Normal 37 2 2 7 2" xfId="10473"/>
    <cellStyle name="Normal 37 2 2 8" xfId="5785"/>
    <cellStyle name="Normal 37 2 2 8 2" xfId="10727"/>
    <cellStyle name="Normal 37 2 2 9" xfId="7293"/>
    <cellStyle name="Normal 37 2 3" xfId="631"/>
    <cellStyle name="Normal 37 2 3 10" xfId="2375"/>
    <cellStyle name="Normal 37 2 3 2" xfId="773"/>
    <cellStyle name="Normal 37 2 3 2 2" xfId="1238"/>
    <cellStyle name="Normal 37 2 3 2 2 2" xfId="1498"/>
    <cellStyle name="Normal 37 2 3 2 2 2 2" xfId="4849"/>
    <cellStyle name="Normal 37 2 3 2 2 2 2 2" xfId="9833"/>
    <cellStyle name="Normal 37 2 3 2 2 2 3" xfId="6578"/>
    <cellStyle name="Normal 37 2 3 2 2 2 3 2" xfId="11520"/>
    <cellStyle name="Normal 37 2 3 2 2 2 4" xfId="8086"/>
    <cellStyle name="Normal 37 2 3 2 2 2 5" xfId="3125"/>
    <cellStyle name="Normal 37 2 3 2 2 3" xfId="4599"/>
    <cellStyle name="Normal 37 2 3 2 2 3 2" xfId="9583"/>
    <cellStyle name="Normal 37 2 3 2 2 4" xfId="6330"/>
    <cellStyle name="Normal 37 2 3 2 2 4 2" xfId="11272"/>
    <cellStyle name="Normal 37 2 3 2 2 5" xfId="7838"/>
    <cellStyle name="Normal 37 2 3 2 2 6" xfId="2877"/>
    <cellStyle name="Normal 37 2 3 2 3" xfId="1497"/>
    <cellStyle name="Normal 37 2 3 2 3 2" xfId="4848"/>
    <cellStyle name="Normal 37 2 3 2 3 2 2" xfId="9832"/>
    <cellStyle name="Normal 37 2 3 2 3 3" xfId="6577"/>
    <cellStyle name="Normal 37 2 3 2 3 3 2" xfId="11519"/>
    <cellStyle name="Normal 37 2 3 2 3 4" xfId="8085"/>
    <cellStyle name="Normal 37 2 3 2 3 5" xfId="3124"/>
    <cellStyle name="Normal 37 2 3 2 4" xfId="4216"/>
    <cellStyle name="Normal 37 2 3 2 4 2" xfId="9202"/>
    <cellStyle name="Normal 37 2 3 2 5" xfId="5963"/>
    <cellStyle name="Normal 37 2 3 2 5 2" xfId="10905"/>
    <cellStyle name="Normal 37 2 3 2 6" xfId="7471"/>
    <cellStyle name="Normal 37 2 3 2 7" xfId="2510"/>
    <cellStyle name="Normal 37 2 3 3" xfId="926"/>
    <cellStyle name="Normal 37 2 3 3 2" xfId="1499"/>
    <cellStyle name="Normal 37 2 3 3 2 2" xfId="4850"/>
    <cellStyle name="Normal 37 2 3 3 2 2 2" xfId="9834"/>
    <cellStyle name="Normal 37 2 3 3 2 3" xfId="6579"/>
    <cellStyle name="Normal 37 2 3 3 2 3 2" xfId="11521"/>
    <cellStyle name="Normal 37 2 3 3 2 4" xfId="8087"/>
    <cellStyle name="Normal 37 2 3 3 2 5" xfId="3126"/>
    <cellStyle name="Normal 37 2 3 3 3" xfId="4358"/>
    <cellStyle name="Normal 37 2 3 3 3 2" xfId="9343"/>
    <cellStyle name="Normal 37 2 3 3 4" xfId="6101"/>
    <cellStyle name="Normal 37 2 3 3 4 2" xfId="11043"/>
    <cellStyle name="Normal 37 2 3 3 5" xfId="7609"/>
    <cellStyle name="Normal 37 2 3 3 6" xfId="2648"/>
    <cellStyle name="Normal 37 2 3 4" xfId="1496"/>
    <cellStyle name="Normal 37 2 3 4 2" xfId="4847"/>
    <cellStyle name="Normal 37 2 3 4 2 2" xfId="9831"/>
    <cellStyle name="Normal 37 2 3 4 3" xfId="6576"/>
    <cellStyle name="Normal 37 2 3 4 3 2" xfId="11518"/>
    <cellStyle name="Normal 37 2 3 4 4" xfId="8084"/>
    <cellStyle name="Normal 37 2 3 4 5" xfId="3123"/>
    <cellStyle name="Normal 37 2 3 5" xfId="3756"/>
    <cellStyle name="Normal 37 2 3 5 2" xfId="5540"/>
    <cellStyle name="Normal 37 2 3 5 2 2" xfId="10491"/>
    <cellStyle name="Normal 37 2 3 5 3" xfId="8716"/>
    <cellStyle name="Normal 37 2 3 6" xfId="4080"/>
    <cellStyle name="Normal 37 2 3 6 2" xfId="8852"/>
    <cellStyle name="Normal 37 2 3 7" xfId="5558"/>
    <cellStyle name="Normal 37 2 3 7 2" xfId="10507"/>
    <cellStyle name="Normal 37 2 3 8" xfId="5828"/>
    <cellStyle name="Normal 37 2 3 8 2" xfId="10770"/>
    <cellStyle name="Normal 37 2 3 9" xfId="7336"/>
    <cellStyle name="Normal 37 2 4" xfId="466"/>
    <cellStyle name="Normal 37 2 4 2" xfId="1036"/>
    <cellStyle name="Normal 37 2 4 2 2" xfId="1501"/>
    <cellStyle name="Normal 37 2 4 2 2 2" xfId="4852"/>
    <cellStyle name="Normal 37 2 4 2 2 2 2" xfId="9836"/>
    <cellStyle name="Normal 37 2 4 2 2 3" xfId="6581"/>
    <cellStyle name="Normal 37 2 4 2 2 3 2" xfId="11523"/>
    <cellStyle name="Normal 37 2 4 2 2 4" xfId="8089"/>
    <cellStyle name="Normal 37 2 4 2 2 5" xfId="3128"/>
    <cellStyle name="Normal 37 2 4 2 3" xfId="4451"/>
    <cellStyle name="Normal 37 2 4 2 3 2" xfId="9436"/>
    <cellStyle name="Normal 37 2 4 2 4" xfId="6191"/>
    <cellStyle name="Normal 37 2 4 2 4 2" xfId="11133"/>
    <cellStyle name="Normal 37 2 4 2 5" xfId="7699"/>
    <cellStyle name="Normal 37 2 4 2 6" xfId="2738"/>
    <cellStyle name="Normal 37 2 4 3" xfId="1500"/>
    <cellStyle name="Normal 37 2 4 3 2" xfId="4851"/>
    <cellStyle name="Normal 37 2 4 3 2 2" xfId="9835"/>
    <cellStyle name="Normal 37 2 4 3 3" xfId="6580"/>
    <cellStyle name="Normal 37 2 4 3 3 2" xfId="11522"/>
    <cellStyle name="Normal 37 2 4 3 4" xfId="8088"/>
    <cellStyle name="Normal 37 2 4 3 5" xfId="3127"/>
    <cellStyle name="Normal 37 2 4 4" xfId="3982"/>
    <cellStyle name="Normal 37 2 4 4 2" xfId="9054"/>
    <cellStyle name="Normal 37 2 4 5" xfId="5739"/>
    <cellStyle name="Normal 37 2 4 5 2" xfId="10681"/>
    <cellStyle name="Normal 37 2 4 6" xfId="7247"/>
    <cellStyle name="Normal 37 2 4 7" xfId="2286"/>
    <cellStyle name="Normal 37 2 5" xfId="683"/>
    <cellStyle name="Normal 37 2 5 2" xfId="1149"/>
    <cellStyle name="Normal 37 2 5 2 2" xfId="1503"/>
    <cellStyle name="Normal 37 2 5 2 2 2" xfId="4854"/>
    <cellStyle name="Normal 37 2 5 2 2 2 2" xfId="9838"/>
    <cellStyle name="Normal 37 2 5 2 2 3" xfId="6583"/>
    <cellStyle name="Normal 37 2 5 2 2 3 2" xfId="11525"/>
    <cellStyle name="Normal 37 2 5 2 2 4" xfId="8091"/>
    <cellStyle name="Normal 37 2 5 2 2 5" xfId="3130"/>
    <cellStyle name="Normal 37 2 5 2 3" xfId="4510"/>
    <cellStyle name="Normal 37 2 5 2 3 2" xfId="9494"/>
    <cellStyle name="Normal 37 2 5 2 4" xfId="6241"/>
    <cellStyle name="Normal 37 2 5 2 4 2" xfId="11183"/>
    <cellStyle name="Normal 37 2 5 2 5" xfId="7749"/>
    <cellStyle name="Normal 37 2 5 2 6" xfId="2788"/>
    <cellStyle name="Normal 37 2 5 3" xfId="1502"/>
    <cellStyle name="Normal 37 2 5 3 2" xfId="4853"/>
    <cellStyle name="Normal 37 2 5 3 2 2" xfId="9837"/>
    <cellStyle name="Normal 37 2 5 3 3" xfId="6582"/>
    <cellStyle name="Normal 37 2 5 3 3 2" xfId="11524"/>
    <cellStyle name="Normal 37 2 5 3 4" xfId="8090"/>
    <cellStyle name="Normal 37 2 5 3 5" xfId="3129"/>
    <cellStyle name="Normal 37 2 5 4" xfId="4127"/>
    <cellStyle name="Normal 37 2 5 4 2" xfId="9113"/>
    <cellStyle name="Normal 37 2 5 5" xfId="5874"/>
    <cellStyle name="Normal 37 2 5 5 2" xfId="10816"/>
    <cellStyle name="Normal 37 2 5 6" xfId="7382"/>
    <cellStyle name="Normal 37 2 5 7" xfId="2421"/>
    <cellStyle name="Normal 37 2 6" xfId="350"/>
    <cellStyle name="Normal 37 2 6 2" xfId="978"/>
    <cellStyle name="Normal 37 2 6 2 2" xfId="1505"/>
    <cellStyle name="Normal 37 2 6 2 2 2" xfId="4856"/>
    <cellStyle name="Normal 37 2 6 2 2 2 2" xfId="9840"/>
    <cellStyle name="Normal 37 2 6 2 2 3" xfId="6585"/>
    <cellStyle name="Normal 37 2 6 2 2 3 2" xfId="11527"/>
    <cellStyle name="Normal 37 2 6 2 2 4" xfId="8093"/>
    <cellStyle name="Normal 37 2 6 2 2 5" xfId="3132"/>
    <cellStyle name="Normal 37 2 6 2 3" xfId="4405"/>
    <cellStyle name="Normal 37 2 6 2 3 2" xfId="9390"/>
    <cellStyle name="Normal 37 2 6 2 4" xfId="6147"/>
    <cellStyle name="Normal 37 2 6 2 4 2" xfId="11089"/>
    <cellStyle name="Normal 37 2 6 2 5" xfId="7655"/>
    <cellStyle name="Normal 37 2 6 2 6" xfId="2694"/>
    <cellStyle name="Normal 37 2 6 3" xfId="1504"/>
    <cellStyle name="Normal 37 2 6 3 2" xfId="4855"/>
    <cellStyle name="Normal 37 2 6 3 2 2" xfId="9839"/>
    <cellStyle name="Normal 37 2 6 3 3" xfId="6584"/>
    <cellStyle name="Normal 37 2 6 3 3 2" xfId="11526"/>
    <cellStyle name="Normal 37 2 6 3 4" xfId="8092"/>
    <cellStyle name="Normal 37 2 6 3 5" xfId="3131"/>
    <cellStyle name="Normal 37 2 6 4" xfId="3922"/>
    <cellStyle name="Normal 37 2 6 4 2" xfId="9002"/>
    <cellStyle name="Normal 37 2 6 5" xfId="5690"/>
    <cellStyle name="Normal 37 2 6 5 2" xfId="10632"/>
    <cellStyle name="Normal 37 2 6 6" xfId="7198"/>
    <cellStyle name="Normal 37 2 6 7" xfId="2237"/>
    <cellStyle name="Normal 37 2 7" xfId="832"/>
    <cellStyle name="Normal 37 2 7 2" xfId="1506"/>
    <cellStyle name="Normal 37 2 7 2 2" xfId="4857"/>
    <cellStyle name="Normal 37 2 7 2 2 2" xfId="9841"/>
    <cellStyle name="Normal 37 2 7 2 3" xfId="6586"/>
    <cellStyle name="Normal 37 2 7 2 3 2" xfId="11528"/>
    <cellStyle name="Normal 37 2 7 2 4" xfId="8094"/>
    <cellStyle name="Normal 37 2 7 2 5" xfId="3133"/>
    <cellStyle name="Normal 37 2 7 3" xfId="4267"/>
    <cellStyle name="Normal 37 2 7 3 2" xfId="9253"/>
    <cellStyle name="Normal 37 2 7 4" xfId="6012"/>
    <cellStyle name="Normal 37 2 7 4 2" xfId="10954"/>
    <cellStyle name="Normal 37 2 7 5" xfId="7520"/>
    <cellStyle name="Normal 37 2 7 6" xfId="2559"/>
    <cellStyle name="Normal 37 2 8" xfId="1299"/>
    <cellStyle name="Normal 37 2 8 2" xfId="4650"/>
    <cellStyle name="Normal 37 2 8 2 2" xfId="9634"/>
    <cellStyle name="Normal 37 2 8 3" xfId="6379"/>
    <cellStyle name="Normal 37 2 8 3 2" xfId="11321"/>
    <cellStyle name="Normal 37 2 8 4" xfId="7887"/>
    <cellStyle name="Normal 37 2 8 5" xfId="2926"/>
    <cellStyle name="Normal 37 2 9" xfId="242"/>
    <cellStyle name="Normal 37 2 9 2" xfId="3868"/>
    <cellStyle name="Normal 37 2 9 2 2" xfId="8955"/>
    <cellStyle name="Normal 37 2 9 3" xfId="5646"/>
    <cellStyle name="Normal 37 2 9 3 2" xfId="10588"/>
    <cellStyle name="Normal 37 2 9 4" xfId="7154"/>
    <cellStyle name="Normal 37 2 9 5" xfId="2192"/>
    <cellStyle name="Normal 37 3" xfId="545"/>
    <cellStyle name="Normal 37 3 10" xfId="2331"/>
    <cellStyle name="Normal 37 3 2" xfId="728"/>
    <cellStyle name="Normal 37 3 2 2" xfId="1194"/>
    <cellStyle name="Normal 37 3 2 2 2" xfId="1509"/>
    <cellStyle name="Normal 37 3 2 2 2 2" xfId="4860"/>
    <cellStyle name="Normal 37 3 2 2 2 2 2" xfId="9844"/>
    <cellStyle name="Normal 37 3 2 2 2 3" xfId="6589"/>
    <cellStyle name="Normal 37 3 2 2 2 3 2" xfId="11531"/>
    <cellStyle name="Normal 37 3 2 2 2 4" xfId="8097"/>
    <cellStyle name="Normal 37 3 2 2 2 5" xfId="3136"/>
    <cellStyle name="Normal 37 3 2 2 3" xfId="4555"/>
    <cellStyle name="Normal 37 3 2 2 3 2" xfId="9539"/>
    <cellStyle name="Normal 37 3 2 2 4" xfId="6286"/>
    <cellStyle name="Normal 37 3 2 2 4 2" xfId="11228"/>
    <cellStyle name="Normal 37 3 2 2 5" xfId="7794"/>
    <cellStyle name="Normal 37 3 2 2 6" xfId="2833"/>
    <cellStyle name="Normal 37 3 2 3" xfId="1508"/>
    <cellStyle name="Normal 37 3 2 3 2" xfId="4859"/>
    <cellStyle name="Normal 37 3 2 3 2 2" xfId="9843"/>
    <cellStyle name="Normal 37 3 2 3 3" xfId="6588"/>
    <cellStyle name="Normal 37 3 2 3 3 2" xfId="11530"/>
    <cellStyle name="Normal 37 3 2 3 4" xfId="8096"/>
    <cellStyle name="Normal 37 3 2 3 5" xfId="3135"/>
    <cellStyle name="Normal 37 3 2 4" xfId="4172"/>
    <cellStyle name="Normal 37 3 2 4 2" xfId="9158"/>
    <cellStyle name="Normal 37 3 2 5" xfId="5919"/>
    <cellStyle name="Normal 37 3 2 5 2" xfId="10861"/>
    <cellStyle name="Normal 37 3 2 6" xfId="7427"/>
    <cellStyle name="Normal 37 3 2 7" xfId="2466"/>
    <cellStyle name="Normal 37 3 3" xfId="880"/>
    <cellStyle name="Normal 37 3 3 2" xfId="1510"/>
    <cellStyle name="Normal 37 3 3 2 2" xfId="4861"/>
    <cellStyle name="Normal 37 3 3 2 2 2" xfId="9845"/>
    <cellStyle name="Normal 37 3 3 2 3" xfId="6590"/>
    <cellStyle name="Normal 37 3 3 2 3 2" xfId="11532"/>
    <cellStyle name="Normal 37 3 3 2 4" xfId="8098"/>
    <cellStyle name="Normal 37 3 3 2 5" xfId="3137"/>
    <cellStyle name="Normal 37 3 3 3" xfId="4313"/>
    <cellStyle name="Normal 37 3 3 3 2" xfId="9299"/>
    <cellStyle name="Normal 37 3 3 4" xfId="6057"/>
    <cellStyle name="Normal 37 3 3 4 2" xfId="10999"/>
    <cellStyle name="Normal 37 3 3 5" xfId="7565"/>
    <cellStyle name="Normal 37 3 3 6" xfId="2604"/>
    <cellStyle name="Normal 37 3 4" xfId="1507"/>
    <cellStyle name="Normal 37 3 4 2" xfId="4858"/>
    <cellStyle name="Normal 37 3 4 2 2" xfId="9842"/>
    <cellStyle name="Normal 37 3 4 3" xfId="6587"/>
    <cellStyle name="Normal 37 3 4 3 2" xfId="11529"/>
    <cellStyle name="Normal 37 3 4 4" xfId="8095"/>
    <cellStyle name="Normal 37 3 4 5" xfId="3134"/>
    <cellStyle name="Normal 37 3 5" xfId="3712"/>
    <cellStyle name="Normal 37 3 5 2" xfId="5461"/>
    <cellStyle name="Normal 37 3 5 2 2" xfId="10427"/>
    <cellStyle name="Normal 37 3 5 3" xfId="8672"/>
    <cellStyle name="Normal 37 3 6" xfId="4033"/>
    <cellStyle name="Normal 37 3 6 2" xfId="8808"/>
    <cellStyle name="Normal 37 3 7" xfId="5551"/>
    <cellStyle name="Normal 37 3 7 2" xfId="10501"/>
    <cellStyle name="Normal 37 3 8" xfId="5784"/>
    <cellStyle name="Normal 37 3 8 2" xfId="10726"/>
    <cellStyle name="Normal 37 3 9" xfId="7292"/>
    <cellStyle name="Normal 37 4" xfId="630"/>
    <cellStyle name="Normal 37 4 10" xfId="2374"/>
    <cellStyle name="Normal 37 4 2" xfId="772"/>
    <cellStyle name="Normal 37 4 2 2" xfId="1237"/>
    <cellStyle name="Normal 37 4 2 2 2" xfId="1513"/>
    <cellStyle name="Normal 37 4 2 2 2 2" xfId="4864"/>
    <cellStyle name="Normal 37 4 2 2 2 2 2" xfId="9848"/>
    <cellStyle name="Normal 37 4 2 2 2 3" xfId="6593"/>
    <cellStyle name="Normal 37 4 2 2 2 3 2" xfId="11535"/>
    <cellStyle name="Normal 37 4 2 2 2 4" xfId="8101"/>
    <cellStyle name="Normal 37 4 2 2 2 5" xfId="3140"/>
    <cellStyle name="Normal 37 4 2 2 3" xfId="4598"/>
    <cellStyle name="Normal 37 4 2 2 3 2" xfId="9582"/>
    <cellStyle name="Normal 37 4 2 2 4" xfId="6329"/>
    <cellStyle name="Normal 37 4 2 2 4 2" xfId="11271"/>
    <cellStyle name="Normal 37 4 2 2 5" xfId="7837"/>
    <cellStyle name="Normal 37 4 2 2 6" xfId="2876"/>
    <cellStyle name="Normal 37 4 2 3" xfId="1512"/>
    <cellStyle name="Normal 37 4 2 3 2" xfId="4863"/>
    <cellStyle name="Normal 37 4 2 3 2 2" xfId="9847"/>
    <cellStyle name="Normal 37 4 2 3 3" xfId="6592"/>
    <cellStyle name="Normal 37 4 2 3 3 2" xfId="11534"/>
    <cellStyle name="Normal 37 4 2 3 4" xfId="8100"/>
    <cellStyle name="Normal 37 4 2 3 5" xfId="3139"/>
    <cellStyle name="Normal 37 4 2 4" xfId="4215"/>
    <cellStyle name="Normal 37 4 2 4 2" xfId="9201"/>
    <cellStyle name="Normal 37 4 2 5" xfId="5962"/>
    <cellStyle name="Normal 37 4 2 5 2" xfId="10904"/>
    <cellStyle name="Normal 37 4 2 6" xfId="7470"/>
    <cellStyle name="Normal 37 4 2 7" xfId="2509"/>
    <cellStyle name="Normal 37 4 3" xfId="925"/>
    <cellStyle name="Normal 37 4 3 2" xfId="1514"/>
    <cellStyle name="Normal 37 4 3 2 2" xfId="4865"/>
    <cellStyle name="Normal 37 4 3 2 2 2" xfId="9849"/>
    <cellStyle name="Normal 37 4 3 2 3" xfId="6594"/>
    <cellStyle name="Normal 37 4 3 2 3 2" xfId="11536"/>
    <cellStyle name="Normal 37 4 3 2 4" xfId="8102"/>
    <cellStyle name="Normal 37 4 3 2 5" xfId="3141"/>
    <cellStyle name="Normal 37 4 3 3" xfId="4357"/>
    <cellStyle name="Normal 37 4 3 3 2" xfId="9342"/>
    <cellStyle name="Normal 37 4 3 4" xfId="6100"/>
    <cellStyle name="Normal 37 4 3 4 2" xfId="11042"/>
    <cellStyle name="Normal 37 4 3 5" xfId="7608"/>
    <cellStyle name="Normal 37 4 3 6" xfId="2647"/>
    <cellStyle name="Normal 37 4 4" xfId="1511"/>
    <cellStyle name="Normal 37 4 4 2" xfId="4862"/>
    <cellStyle name="Normal 37 4 4 2 2" xfId="9846"/>
    <cellStyle name="Normal 37 4 4 3" xfId="6591"/>
    <cellStyle name="Normal 37 4 4 3 2" xfId="11533"/>
    <cellStyle name="Normal 37 4 4 4" xfId="8099"/>
    <cellStyle name="Normal 37 4 4 5" xfId="3138"/>
    <cellStyle name="Normal 37 4 5" xfId="3755"/>
    <cellStyle name="Normal 37 4 5 2" xfId="3798"/>
    <cellStyle name="Normal 37 4 5 2 2" xfId="8892"/>
    <cellStyle name="Normal 37 4 5 3" xfId="8715"/>
    <cellStyle name="Normal 37 4 6" xfId="4079"/>
    <cellStyle name="Normal 37 4 6 2" xfId="8851"/>
    <cellStyle name="Normal 37 4 7" xfId="3793"/>
    <cellStyle name="Normal 37 4 7 2" xfId="8889"/>
    <cellStyle name="Normal 37 4 8" xfId="5827"/>
    <cellStyle name="Normal 37 4 8 2" xfId="10769"/>
    <cellStyle name="Normal 37 4 9" xfId="7335"/>
    <cellStyle name="Normal 37 5" xfId="465"/>
    <cellStyle name="Normal 37 5 2" xfId="1035"/>
    <cellStyle name="Normal 37 5 2 2" xfId="1516"/>
    <cellStyle name="Normal 37 5 2 2 2" xfId="4867"/>
    <cellStyle name="Normal 37 5 2 2 2 2" xfId="9851"/>
    <cellStyle name="Normal 37 5 2 2 3" xfId="6596"/>
    <cellStyle name="Normal 37 5 2 2 3 2" xfId="11538"/>
    <cellStyle name="Normal 37 5 2 2 4" xfId="8104"/>
    <cellStyle name="Normal 37 5 2 2 5" xfId="3143"/>
    <cellStyle name="Normal 37 5 2 3" xfId="4450"/>
    <cellStyle name="Normal 37 5 2 3 2" xfId="9435"/>
    <cellStyle name="Normal 37 5 2 4" xfId="6190"/>
    <cellStyle name="Normal 37 5 2 4 2" xfId="11132"/>
    <cellStyle name="Normal 37 5 2 5" xfId="7698"/>
    <cellStyle name="Normal 37 5 2 6" xfId="2737"/>
    <cellStyle name="Normal 37 5 3" xfId="1515"/>
    <cellStyle name="Normal 37 5 3 2" xfId="4866"/>
    <cellStyle name="Normal 37 5 3 2 2" xfId="9850"/>
    <cellStyle name="Normal 37 5 3 3" xfId="6595"/>
    <cellStyle name="Normal 37 5 3 3 2" xfId="11537"/>
    <cellStyle name="Normal 37 5 3 4" xfId="8103"/>
    <cellStyle name="Normal 37 5 3 5" xfId="3142"/>
    <cellStyle name="Normal 37 5 4" xfId="3981"/>
    <cellStyle name="Normal 37 5 4 2" xfId="9053"/>
    <cellStyle name="Normal 37 5 5" xfId="5738"/>
    <cellStyle name="Normal 37 5 5 2" xfId="10680"/>
    <cellStyle name="Normal 37 5 6" xfId="7246"/>
    <cellStyle name="Normal 37 5 7" xfId="2285"/>
    <cellStyle name="Normal 37 6" xfId="682"/>
    <cellStyle name="Normal 37 6 2" xfId="1148"/>
    <cellStyle name="Normal 37 6 2 2" xfId="1518"/>
    <cellStyle name="Normal 37 6 2 2 2" xfId="4869"/>
    <cellStyle name="Normal 37 6 2 2 2 2" xfId="9853"/>
    <cellStyle name="Normal 37 6 2 2 3" xfId="6598"/>
    <cellStyle name="Normal 37 6 2 2 3 2" xfId="11540"/>
    <cellStyle name="Normal 37 6 2 2 4" xfId="8106"/>
    <cellStyle name="Normal 37 6 2 2 5" xfId="3145"/>
    <cellStyle name="Normal 37 6 2 3" xfId="4509"/>
    <cellStyle name="Normal 37 6 2 3 2" xfId="9493"/>
    <cellStyle name="Normal 37 6 2 4" xfId="6240"/>
    <cellStyle name="Normal 37 6 2 4 2" xfId="11182"/>
    <cellStyle name="Normal 37 6 2 5" xfId="7748"/>
    <cellStyle name="Normal 37 6 2 6" xfId="2787"/>
    <cellStyle name="Normal 37 6 3" xfId="1517"/>
    <cellStyle name="Normal 37 6 3 2" xfId="4868"/>
    <cellStyle name="Normal 37 6 3 2 2" xfId="9852"/>
    <cellStyle name="Normal 37 6 3 3" xfId="6597"/>
    <cellStyle name="Normal 37 6 3 3 2" xfId="11539"/>
    <cellStyle name="Normal 37 6 3 4" xfId="8105"/>
    <cellStyle name="Normal 37 6 3 5" xfId="3144"/>
    <cellStyle name="Normal 37 6 4" xfId="4126"/>
    <cellStyle name="Normal 37 6 4 2" xfId="9112"/>
    <cellStyle name="Normal 37 6 5" xfId="5873"/>
    <cellStyle name="Normal 37 6 5 2" xfId="10815"/>
    <cellStyle name="Normal 37 6 6" xfId="7381"/>
    <cellStyle name="Normal 37 6 7" xfId="2420"/>
    <cellStyle name="Normal 37 7" xfId="349"/>
    <cellStyle name="Normal 37 7 2" xfId="977"/>
    <cellStyle name="Normal 37 7 2 2" xfId="1520"/>
    <cellStyle name="Normal 37 7 2 2 2" xfId="4871"/>
    <cellStyle name="Normal 37 7 2 2 2 2" xfId="9855"/>
    <cellStyle name="Normal 37 7 2 2 3" xfId="6600"/>
    <cellStyle name="Normal 37 7 2 2 3 2" xfId="11542"/>
    <cellStyle name="Normal 37 7 2 2 4" xfId="8108"/>
    <cellStyle name="Normal 37 7 2 2 5" xfId="3147"/>
    <cellStyle name="Normal 37 7 2 3" xfId="4404"/>
    <cellStyle name="Normal 37 7 2 3 2" xfId="9389"/>
    <cellStyle name="Normal 37 7 2 4" xfId="6146"/>
    <cellStyle name="Normal 37 7 2 4 2" xfId="11088"/>
    <cellStyle name="Normal 37 7 2 5" xfId="7654"/>
    <cellStyle name="Normal 37 7 2 6" xfId="2693"/>
    <cellStyle name="Normal 37 7 3" xfId="1519"/>
    <cellStyle name="Normal 37 7 3 2" xfId="4870"/>
    <cellStyle name="Normal 37 7 3 2 2" xfId="9854"/>
    <cellStyle name="Normal 37 7 3 3" xfId="6599"/>
    <cellStyle name="Normal 37 7 3 3 2" xfId="11541"/>
    <cellStyle name="Normal 37 7 3 4" xfId="8107"/>
    <cellStyle name="Normal 37 7 3 5" xfId="3146"/>
    <cellStyle name="Normal 37 7 4" xfId="3921"/>
    <cellStyle name="Normal 37 7 4 2" xfId="9001"/>
    <cellStyle name="Normal 37 7 5" xfId="5689"/>
    <cellStyle name="Normal 37 7 5 2" xfId="10631"/>
    <cellStyle name="Normal 37 7 6" xfId="7197"/>
    <cellStyle name="Normal 37 7 7" xfId="2236"/>
    <cellStyle name="Normal 37 8" xfId="831"/>
    <cellStyle name="Normal 37 8 2" xfId="1521"/>
    <cellStyle name="Normal 37 8 2 2" xfId="4872"/>
    <cellStyle name="Normal 37 8 2 2 2" xfId="9856"/>
    <cellStyle name="Normal 37 8 2 3" xfId="6601"/>
    <cellStyle name="Normal 37 8 2 3 2" xfId="11543"/>
    <cellStyle name="Normal 37 8 2 4" xfId="8109"/>
    <cellStyle name="Normal 37 8 2 5" xfId="3148"/>
    <cellStyle name="Normal 37 8 3" xfId="4266"/>
    <cellStyle name="Normal 37 8 3 2" xfId="9252"/>
    <cellStyle name="Normal 37 8 4" xfId="6011"/>
    <cellStyle name="Normal 37 8 4 2" xfId="10953"/>
    <cellStyle name="Normal 37 8 5" xfId="7519"/>
    <cellStyle name="Normal 37 8 6" xfId="2558"/>
    <cellStyle name="Normal 37 9" xfId="1298"/>
    <cellStyle name="Normal 37 9 2" xfId="4649"/>
    <cellStyle name="Normal 37 9 2 2" xfId="9633"/>
    <cellStyle name="Normal 37 9 3" xfId="6378"/>
    <cellStyle name="Normal 37 9 3 2" xfId="11320"/>
    <cellStyle name="Normal 37 9 4" xfId="7886"/>
    <cellStyle name="Normal 37 9 5" xfId="2925"/>
    <cellStyle name="Normal 38" xfId="158"/>
    <cellStyle name="Normal 38 10" xfId="2138"/>
    <cellStyle name="Normal 38 10 2" xfId="5549"/>
    <cellStyle name="Normal 38 10 2 2" xfId="10499"/>
    <cellStyle name="Normal 38 10 3" xfId="8627"/>
    <cellStyle name="Normal 38 11" xfId="3667"/>
    <cellStyle name="Normal 38 11 2" xfId="8764"/>
    <cellStyle name="Normal 38 12" xfId="3834"/>
    <cellStyle name="Normal 38 12 2" xfId="8925"/>
    <cellStyle name="Normal 38 13" xfId="5619"/>
    <cellStyle name="Normal 38 13 2" xfId="10561"/>
    <cellStyle name="Normal 38 14" xfId="7127"/>
    <cellStyle name="Normal 38 15" xfId="2092"/>
    <cellStyle name="Normal 38 2" xfId="547"/>
    <cellStyle name="Normal 38 2 10" xfId="2333"/>
    <cellStyle name="Normal 38 2 2" xfId="730"/>
    <cellStyle name="Normal 38 2 2 2" xfId="1196"/>
    <cellStyle name="Normal 38 2 2 2 2" xfId="1524"/>
    <cellStyle name="Normal 38 2 2 2 2 2" xfId="4875"/>
    <cellStyle name="Normal 38 2 2 2 2 2 2" xfId="9859"/>
    <cellStyle name="Normal 38 2 2 2 2 3" xfId="6604"/>
    <cellStyle name="Normal 38 2 2 2 2 3 2" xfId="11546"/>
    <cellStyle name="Normal 38 2 2 2 2 4" xfId="8112"/>
    <cellStyle name="Normal 38 2 2 2 2 5" xfId="3151"/>
    <cellStyle name="Normal 38 2 2 2 3" xfId="4557"/>
    <cellStyle name="Normal 38 2 2 2 3 2" xfId="9541"/>
    <cellStyle name="Normal 38 2 2 2 4" xfId="6288"/>
    <cellStyle name="Normal 38 2 2 2 4 2" xfId="11230"/>
    <cellStyle name="Normal 38 2 2 2 5" xfId="7796"/>
    <cellStyle name="Normal 38 2 2 2 6" xfId="2835"/>
    <cellStyle name="Normal 38 2 2 3" xfId="1523"/>
    <cellStyle name="Normal 38 2 2 3 2" xfId="4874"/>
    <cellStyle name="Normal 38 2 2 3 2 2" xfId="9858"/>
    <cellStyle name="Normal 38 2 2 3 3" xfId="6603"/>
    <cellStyle name="Normal 38 2 2 3 3 2" xfId="11545"/>
    <cellStyle name="Normal 38 2 2 3 4" xfId="8111"/>
    <cellStyle name="Normal 38 2 2 3 5" xfId="3150"/>
    <cellStyle name="Normal 38 2 2 4" xfId="4174"/>
    <cellStyle name="Normal 38 2 2 4 2" xfId="9160"/>
    <cellStyle name="Normal 38 2 2 5" xfId="5921"/>
    <cellStyle name="Normal 38 2 2 5 2" xfId="10863"/>
    <cellStyle name="Normal 38 2 2 6" xfId="7429"/>
    <cellStyle name="Normal 38 2 2 7" xfId="2468"/>
    <cellStyle name="Normal 38 2 3" xfId="882"/>
    <cellStyle name="Normal 38 2 3 2" xfId="1525"/>
    <cellStyle name="Normal 38 2 3 2 2" xfId="4876"/>
    <cellStyle name="Normal 38 2 3 2 2 2" xfId="9860"/>
    <cellStyle name="Normal 38 2 3 2 3" xfId="6605"/>
    <cellStyle name="Normal 38 2 3 2 3 2" xfId="11547"/>
    <cellStyle name="Normal 38 2 3 2 4" xfId="8113"/>
    <cellStyle name="Normal 38 2 3 2 5" xfId="3152"/>
    <cellStyle name="Normal 38 2 3 3" xfId="4315"/>
    <cellStyle name="Normal 38 2 3 3 2" xfId="9301"/>
    <cellStyle name="Normal 38 2 3 4" xfId="6059"/>
    <cellStyle name="Normal 38 2 3 4 2" xfId="11001"/>
    <cellStyle name="Normal 38 2 3 5" xfId="7567"/>
    <cellStyle name="Normal 38 2 3 6" xfId="2606"/>
    <cellStyle name="Normal 38 2 4" xfId="1522"/>
    <cellStyle name="Normal 38 2 4 2" xfId="4873"/>
    <cellStyle name="Normal 38 2 4 2 2" xfId="9857"/>
    <cellStyle name="Normal 38 2 4 3" xfId="6602"/>
    <cellStyle name="Normal 38 2 4 3 2" xfId="11544"/>
    <cellStyle name="Normal 38 2 4 4" xfId="8110"/>
    <cellStyle name="Normal 38 2 4 5" xfId="3149"/>
    <cellStyle name="Normal 38 2 5" xfId="3714"/>
    <cellStyle name="Normal 38 2 5 2" xfId="5557"/>
    <cellStyle name="Normal 38 2 5 2 2" xfId="10506"/>
    <cellStyle name="Normal 38 2 5 3" xfId="8674"/>
    <cellStyle name="Normal 38 2 6" xfId="4035"/>
    <cellStyle name="Normal 38 2 6 2" xfId="8810"/>
    <cellStyle name="Normal 38 2 7" xfId="5404"/>
    <cellStyle name="Normal 38 2 7 2" xfId="10381"/>
    <cellStyle name="Normal 38 2 8" xfId="5786"/>
    <cellStyle name="Normal 38 2 8 2" xfId="10728"/>
    <cellStyle name="Normal 38 2 9" xfId="7294"/>
    <cellStyle name="Normal 38 3" xfId="632"/>
    <cellStyle name="Normal 38 3 10" xfId="2376"/>
    <cellStyle name="Normal 38 3 2" xfId="774"/>
    <cellStyle name="Normal 38 3 2 2" xfId="1239"/>
    <cellStyle name="Normal 38 3 2 2 2" xfId="1528"/>
    <cellStyle name="Normal 38 3 2 2 2 2" xfId="4879"/>
    <cellStyle name="Normal 38 3 2 2 2 2 2" xfId="9863"/>
    <cellStyle name="Normal 38 3 2 2 2 3" xfId="6608"/>
    <cellStyle name="Normal 38 3 2 2 2 3 2" xfId="11550"/>
    <cellStyle name="Normal 38 3 2 2 2 4" xfId="8116"/>
    <cellStyle name="Normal 38 3 2 2 2 5" xfId="3155"/>
    <cellStyle name="Normal 38 3 2 2 3" xfId="4600"/>
    <cellStyle name="Normal 38 3 2 2 3 2" xfId="9584"/>
    <cellStyle name="Normal 38 3 2 2 4" xfId="6331"/>
    <cellStyle name="Normal 38 3 2 2 4 2" xfId="11273"/>
    <cellStyle name="Normal 38 3 2 2 5" xfId="7839"/>
    <cellStyle name="Normal 38 3 2 2 6" xfId="2878"/>
    <cellStyle name="Normal 38 3 2 3" xfId="1527"/>
    <cellStyle name="Normal 38 3 2 3 2" xfId="4878"/>
    <cellStyle name="Normal 38 3 2 3 2 2" xfId="9862"/>
    <cellStyle name="Normal 38 3 2 3 3" xfId="6607"/>
    <cellStyle name="Normal 38 3 2 3 3 2" xfId="11549"/>
    <cellStyle name="Normal 38 3 2 3 4" xfId="8115"/>
    <cellStyle name="Normal 38 3 2 3 5" xfId="3154"/>
    <cellStyle name="Normal 38 3 2 4" xfId="4217"/>
    <cellStyle name="Normal 38 3 2 4 2" xfId="9203"/>
    <cellStyle name="Normal 38 3 2 5" xfId="5964"/>
    <cellStyle name="Normal 38 3 2 5 2" xfId="10906"/>
    <cellStyle name="Normal 38 3 2 6" xfId="7472"/>
    <cellStyle name="Normal 38 3 2 7" xfId="2511"/>
    <cellStyle name="Normal 38 3 3" xfId="927"/>
    <cellStyle name="Normal 38 3 3 2" xfId="1529"/>
    <cellStyle name="Normal 38 3 3 2 2" xfId="4880"/>
    <cellStyle name="Normal 38 3 3 2 2 2" xfId="9864"/>
    <cellStyle name="Normal 38 3 3 2 3" xfId="6609"/>
    <cellStyle name="Normal 38 3 3 2 3 2" xfId="11551"/>
    <cellStyle name="Normal 38 3 3 2 4" xfId="8117"/>
    <cellStyle name="Normal 38 3 3 2 5" xfId="3156"/>
    <cellStyle name="Normal 38 3 3 3" xfId="4359"/>
    <cellStyle name="Normal 38 3 3 3 2" xfId="9344"/>
    <cellStyle name="Normal 38 3 3 4" xfId="6102"/>
    <cellStyle name="Normal 38 3 3 4 2" xfId="11044"/>
    <cellStyle name="Normal 38 3 3 5" xfId="7610"/>
    <cellStyle name="Normal 38 3 3 6" xfId="2649"/>
    <cellStyle name="Normal 38 3 4" xfId="1526"/>
    <cellStyle name="Normal 38 3 4 2" xfId="4877"/>
    <cellStyle name="Normal 38 3 4 2 2" xfId="9861"/>
    <cellStyle name="Normal 38 3 4 3" xfId="6606"/>
    <cellStyle name="Normal 38 3 4 3 2" xfId="11548"/>
    <cellStyle name="Normal 38 3 4 4" xfId="8114"/>
    <cellStyle name="Normal 38 3 4 5" xfId="3153"/>
    <cellStyle name="Normal 38 3 5" xfId="3757"/>
    <cellStyle name="Normal 38 3 5 2" xfId="3811"/>
    <cellStyle name="Normal 38 3 5 2 2" xfId="8904"/>
    <cellStyle name="Normal 38 3 5 3" xfId="8717"/>
    <cellStyle name="Normal 38 3 6" xfId="4081"/>
    <cellStyle name="Normal 38 3 6 2" xfId="8853"/>
    <cellStyle name="Normal 38 3 7" xfId="5489"/>
    <cellStyle name="Normal 38 3 7 2" xfId="10451"/>
    <cellStyle name="Normal 38 3 8" xfId="5829"/>
    <cellStyle name="Normal 38 3 8 2" xfId="10771"/>
    <cellStyle name="Normal 38 3 9" xfId="7337"/>
    <cellStyle name="Normal 38 4" xfId="467"/>
    <cellStyle name="Normal 38 4 2" xfId="1037"/>
    <cellStyle name="Normal 38 4 2 2" xfId="1531"/>
    <cellStyle name="Normal 38 4 2 2 2" xfId="4882"/>
    <cellStyle name="Normal 38 4 2 2 2 2" xfId="9866"/>
    <cellStyle name="Normal 38 4 2 2 3" xfId="6611"/>
    <cellStyle name="Normal 38 4 2 2 3 2" xfId="11553"/>
    <cellStyle name="Normal 38 4 2 2 4" xfId="8119"/>
    <cellStyle name="Normal 38 4 2 2 5" xfId="3158"/>
    <cellStyle name="Normal 38 4 2 3" xfId="4452"/>
    <cellStyle name="Normal 38 4 2 3 2" xfId="9437"/>
    <cellStyle name="Normal 38 4 2 4" xfId="6192"/>
    <cellStyle name="Normal 38 4 2 4 2" xfId="11134"/>
    <cellStyle name="Normal 38 4 2 5" xfId="7700"/>
    <cellStyle name="Normal 38 4 2 6" xfId="2739"/>
    <cellStyle name="Normal 38 4 3" xfId="1530"/>
    <cellStyle name="Normal 38 4 3 2" xfId="4881"/>
    <cellStyle name="Normal 38 4 3 2 2" xfId="9865"/>
    <cellStyle name="Normal 38 4 3 3" xfId="6610"/>
    <cellStyle name="Normal 38 4 3 3 2" xfId="11552"/>
    <cellStyle name="Normal 38 4 3 4" xfId="8118"/>
    <cellStyle name="Normal 38 4 3 5" xfId="3157"/>
    <cellStyle name="Normal 38 4 4" xfId="3983"/>
    <cellStyle name="Normal 38 4 4 2" xfId="9055"/>
    <cellStyle name="Normal 38 4 5" xfId="5740"/>
    <cellStyle name="Normal 38 4 5 2" xfId="10682"/>
    <cellStyle name="Normal 38 4 6" xfId="7248"/>
    <cellStyle name="Normal 38 4 7" xfId="2287"/>
    <cellStyle name="Normal 38 5" xfId="684"/>
    <cellStyle name="Normal 38 5 2" xfId="1150"/>
    <cellStyle name="Normal 38 5 2 2" xfId="1533"/>
    <cellStyle name="Normal 38 5 2 2 2" xfId="4884"/>
    <cellStyle name="Normal 38 5 2 2 2 2" xfId="9868"/>
    <cellStyle name="Normal 38 5 2 2 3" xfId="6613"/>
    <cellStyle name="Normal 38 5 2 2 3 2" xfId="11555"/>
    <cellStyle name="Normal 38 5 2 2 4" xfId="8121"/>
    <cellStyle name="Normal 38 5 2 2 5" xfId="3160"/>
    <cellStyle name="Normal 38 5 2 3" xfId="4511"/>
    <cellStyle name="Normal 38 5 2 3 2" xfId="9495"/>
    <cellStyle name="Normal 38 5 2 4" xfId="6242"/>
    <cellStyle name="Normal 38 5 2 4 2" xfId="11184"/>
    <cellStyle name="Normal 38 5 2 5" xfId="7750"/>
    <cellStyle name="Normal 38 5 2 6" xfId="2789"/>
    <cellStyle name="Normal 38 5 3" xfId="1532"/>
    <cellStyle name="Normal 38 5 3 2" xfId="4883"/>
    <cellStyle name="Normal 38 5 3 2 2" xfId="9867"/>
    <cellStyle name="Normal 38 5 3 3" xfId="6612"/>
    <cellStyle name="Normal 38 5 3 3 2" xfId="11554"/>
    <cellStyle name="Normal 38 5 3 4" xfId="8120"/>
    <cellStyle name="Normal 38 5 3 5" xfId="3159"/>
    <cellStyle name="Normal 38 5 4" xfId="4128"/>
    <cellStyle name="Normal 38 5 4 2" xfId="9114"/>
    <cellStyle name="Normal 38 5 5" xfId="5875"/>
    <cellStyle name="Normal 38 5 5 2" xfId="10817"/>
    <cellStyle name="Normal 38 5 6" xfId="7383"/>
    <cellStyle name="Normal 38 5 7" xfId="2422"/>
    <cellStyle name="Normal 38 6" xfId="351"/>
    <cellStyle name="Normal 38 6 2" xfId="979"/>
    <cellStyle name="Normal 38 6 2 2" xfId="1535"/>
    <cellStyle name="Normal 38 6 2 2 2" xfId="4886"/>
    <cellStyle name="Normal 38 6 2 2 2 2" xfId="9870"/>
    <cellStyle name="Normal 38 6 2 2 3" xfId="6615"/>
    <cellStyle name="Normal 38 6 2 2 3 2" xfId="11557"/>
    <cellStyle name="Normal 38 6 2 2 4" xfId="8123"/>
    <cellStyle name="Normal 38 6 2 2 5" xfId="3162"/>
    <cellStyle name="Normal 38 6 2 3" xfId="4406"/>
    <cellStyle name="Normal 38 6 2 3 2" xfId="9391"/>
    <cellStyle name="Normal 38 6 2 4" xfId="6148"/>
    <cellStyle name="Normal 38 6 2 4 2" xfId="11090"/>
    <cellStyle name="Normal 38 6 2 5" xfId="7656"/>
    <cellStyle name="Normal 38 6 2 6" xfId="2695"/>
    <cellStyle name="Normal 38 6 3" xfId="1534"/>
    <cellStyle name="Normal 38 6 3 2" xfId="4885"/>
    <cellStyle name="Normal 38 6 3 2 2" xfId="9869"/>
    <cellStyle name="Normal 38 6 3 3" xfId="6614"/>
    <cellStyle name="Normal 38 6 3 3 2" xfId="11556"/>
    <cellStyle name="Normal 38 6 3 4" xfId="8122"/>
    <cellStyle name="Normal 38 6 3 5" xfId="3161"/>
    <cellStyle name="Normal 38 6 4" xfId="3923"/>
    <cellStyle name="Normal 38 6 4 2" xfId="9003"/>
    <cellStyle name="Normal 38 6 5" xfId="5691"/>
    <cellStyle name="Normal 38 6 5 2" xfId="10633"/>
    <cellStyle name="Normal 38 6 6" xfId="7199"/>
    <cellStyle name="Normal 38 6 7" xfId="2238"/>
    <cellStyle name="Normal 38 7" xfId="833"/>
    <cellStyle name="Normal 38 7 2" xfId="1536"/>
    <cellStyle name="Normal 38 7 2 2" xfId="4887"/>
    <cellStyle name="Normal 38 7 2 2 2" xfId="9871"/>
    <cellStyle name="Normal 38 7 2 3" xfId="6616"/>
    <cellStyle name="Normal 38 7 2 3 2" xfId="11558"/>
    <cellStyle name="Normal 38 7 2 4" xfId="8124"/>
    <cellStyle name="Normal 38 7 2 5" xfId="3163"/>
    <cellStyle name="Normal 38 7 3" xfId="4268"/>
    <cellStyle name="Normal 38 7 3 2" xfId="9254"/>
    <cellStyle name="Normal 38 7 4" xfId="6013"/>
    <cellStyle name="Normal 38 7 4 2" xfId="10955"/>
    <cellStyle name="Normal 38 7 5" xfId="7521"/>
    <cellStyle name="Normal 38 7 6" xfId="2560"/>
    <cellStyle name="Normal 38 8" xfId="1300"/>
    <cellStyle name="Normal 38 8 2" xfId="4651"/>
    <cellStyle name="Normal 38 8 2 2" xfId="9635"/>
    <cellStyle name="Normal 38 8 3" xfId="6380"/>
    <cellStyle name="Normal 38 8 3 2" xfId="11322"/>
    <cellStyle name="Normal 38 8 4" xfId="7888"/>
    <cellStyle name="Normal 38 8 5" xfId="2927"/>
    <cellStyle name="Normal 38 9" xfId="243"/>
    <cellStyle name="Normal 38 9 2" xfId="3869"/>
    <cellStyle name="Normal 38 9 2 2" xfId="8956"/>
    <cellStyle name="Normal 38 9 3" xfId="5647"/>
    <cellStyle name="Normal 38 9 3 2" xfId="10589"/>
    <cellStyle name="Normal 38 9 4" xfId="7155"/>
    <cellStyle name="Normal 38 9 5" xfId="2193"/>
    <cellStyle name="Normal 39" xfId="174"/>
    <cellStyle name="Normal 39 2" xfId="548"/>
    <cellStyle name="Normal 39 2 2" xfId="1096"/>
    <cellStyle name="Normal 39 3" xfId="409"/>
    <cellStyle name="Normal 39 4" xfId="293"/>
    <cellStyle name="Normal 39 5" xfId="207"/>
    <cellStyle name="Normal 39 6" xfId="2154"/>
    <cellStyle name="Normal 4" xfId="48"/>
    <cellStyle name="Normal 4 2" xfId="12"/>
    <cellStyle name="Normal 4 2 2" xfId="1010"/>
    <cellStyle name="Normal 4 2 3" xfId="201"/>
    <cellStyle name="Normal 4 3" xfId="549"/>
    <cellStyle name="Normal 4 4" xfId="863"/>
    <cellStyle name="Normal 4 5" xfId="5573"/>
    <cellStyle name="Normal 40" xfId="175"/>
    <cellStyle name="Normal 40 2" xfId="550"/>
    <cellStyle name="Normal 40 2 2" xfId="1097"/>
    <cellStyle name="Normal 40 3" xfId="411"/>
    <cellStyle name="Normal 40 4" xfId="295"/>
    <cellStyle name="Normal 40 5" xfId="208"/>
    <cellStyle name="Normal 40 6" xfId="2155"/>
    <cellStyle name="Normal 41" xfId="176"/>
    <cellStyle name="Normal 41 2" xfId="551"/>
    <cellStyle name="Normal 41 2 2" xfId="1098"/>
    <cellStyle name="Normal 41 3" xfId="413"/>
    <cellStyle name="Normal 41 4" xfId="297"/>
    <cellStyle name="Normal 41 5" xfId="209"/>
    <cellStyle name="Normal 41 6" xfId="2156"/>
    <cellStyle name="Normal 42" xfId="177"/>
    <cellStyle name="Normal 42 2" xfId="552"/>
    <cellStyle name="Normal 42 2 2" xfId="1099"/>
    <cellStyle name="Normal 42 3" xfId="415"/>
    <cellStyle name="Normal 42 4" xfId="299"/>
    <cellStyle name="Normal 42 5" xfId="210"/>
    <cellStyle name="Normal 42 6" xfId="2157"/>
    <cellStyle name="Normal 43" xfId="178"/>
    <cellStyle name="Normal 43 2" xfId="553"/>
    <cellStyle name="Normal 43 2 2" xfId="1100"/>
    <cellStyle name="Normal 43 3" xfId="417"/>
    <cellStyle name="Normal 43 4" xfId="301"/>
    <cellStyle name="Normal 43 5" xfId="211"/>
    <cellStyle name="Normal 43 6" xfId="2158"/>
    <cellStyle name="Normal 44" xfId="179"/>
    <cellStyle name="Normal 44 2" xfId="554"/>
    <cellStyle name="Normal 44 2 2" xfId="1101"/>
    <cellStyle name="Normal 44 3" xfId="419"/>
    <cellStyle name="Normal 44 4" xfId="303"/>
    <cellStyle name="Normal 44 5" xfId="212"/>
    <cellStyle name="Normal 44 6" xfId="2159"/>
    <cellStyle name="Normal 45" xfId="180"/>
    <cellStyle name="Normal 45 2" xfId="555"/>
    <cellStyle name="Normal 45 2 2" xfId="1102"/>
    <cellStyle name="Normal 45 3" xfId="420"/>
    <cellStyle name="Normal 45 4" xfId="304"/>
    <cellStyle name="Normal 45 5" xfId="213"/>
    <cellStyle name="Normal 45 6" xfId="2160"/>
    <cellStyle name="Normal 46" xfId="181"/>
    <cellStyle name="Normal 46 2" xfId="556"/>
    <cellStyle name="Normal 46 2 2" xfId="1103"/>
    <cellStyle name="Normal 46 3" xfId="422"/>
    <cellStyle name="Normal 46 4" xfId="306"/>
    <cellStyle name="Normal 46 5" xfId="214"/>
    <cellStyle name="Normal 46 6" xfId="2161"/>
    <cellStyle name="Normal 47" xfId="182"/>
    <cellStyle name="Normal 47 2" xfId="557"/>
    <cellStyle name="Normal 47 2 2" xfId="1104"/>
    <cellStyle name="Normal 47 3" xfId="424"/>
    <cellStyle name="Normal 47 4" xfId="308"/>
    <cellStyle name="Normal 47 5" xfId="215"/>
    <cellStyle name="Normal 47 6" xfId="2162"/>
    <cellStyle name="Normal 48" xfId="183"/>
    <cellStyle name="Normal 48 2" xfId="558"/>
    <cellStyle name="Normal 48 2 2" xfId="1105"/>
    <cellStyle name="Normal 48 3" xfId="426"/>
    <cellStyle name="Normal 48 4" xfId="310"/>
    <cellStyle name="Normal 48 5" xfId="216"/>
    <cellStyle name="Normal 48 6" xfId="2163"/>
    <cellStyle name="Normal 49" xfId="184"/>
    <cellStyle name="Normal 49 2" xfId="559"/>
    <cellStyle name="Normal 49 2 2" xfId="1106"/>
    <cellStyle name="Normal 49 3" xfId="428"/>
    <cellStyle name="Normal 49 4" xfId="312"/>
    <cellStyle name="Normal 49 5" xfId="217"/>
    <cellStyle name="Normal 49 6" xfId="2164"/>
    <cellStyle name="Normal 5" xfId="51"/>
    <cellStyle name="Normal 5 10" xfId="834"/>
    <cellStyle name="Normal 5 10 2" xfId="1537"/>
    <cellStyle name="Normal 5 10 2 2" xfId="4888"/>
    <cellStyle name="Normal 5 10 2 2 2" xfId="9872"/>
    <cellStyle name="Normal 5 10 2 3" xfId="6617"/>
    <cellStyle name="Normal 5 10 2 3 2" xfId="11559"/>
    <cellStyle name="Normal 5 10 2 4" xfId="8125"/>
    <cellStyle name="Normal 5 10 2 5" xfId="3164"/>
    <cellStyle name="Normal 5 10 3" xfId="4269"/>
    <cellStyle name="Normal 5 10 3 2" xfId="9255"/>
    <cellStyle name="Normal 5 10 4" xfId="6014"/>
    <cellStyle name="Normal 5 10 4 2" xfId="10956"/>
    <cellStyle name="Normal 5 10 5" xfId="7522"/>
    <cellStyle name="Normal 5 10 6" xfId="2561"/>
    <cellStyle name="Normal 5 11" xfId="1301"/>
    <cellStyle name="Normal 5 11 2" xfId="4652"/>
    <cellStyle name="Normal 5 11 2 2" xfId="9636"/>
    <cellStyle name="Normal 5 11 3" xfId="6381"/>
    <cellStyle name="Normal 5 11 3 2" xfId="11323"/>
    <cellStyle name="Normal 5 11 4" xfId="7889"/>
    <cellStyle name="Normal 5 11 5" xfId="2928"/>
    <cellStyle name="Normal 5 12" xfId="244"/>
    <cellStyle name="Normal 5 12 2" xfId="3870"/>
    <cellStyle name="Normal 5 12 2 2" xfId="8957"/>
    <cellStyle name="Normal 5 12 3" xfId="5648"/>
    <cellStyle name="Normal 5 12 3 2" xfId="10590"/>
    <cellStyle name="Normal 5 12 4" xfId="7156"/>
    <cellStyle name="Normal 5 12 5" xfId="2194"/>
    <cellStyle name="Normal 5 13" xfId="2113"/>
    <cellStyle name="Normal 5 13 2" xfId="8613"/>
    <cellStyle name="Normal 5 13 3" xfId="8887"/>
    <cellStyle name="Normal 5 14" xfId="3668"/>
    <cellStyle name="Normal 5 14 2" xfId="5508"/>
    <cellStyle name="Normal 5 14 2 2" xfId="10466"/>
    <cellStyle name="Normal 5 14 3" xfId="8628"/>
    <cellStyle name="Normal 5 15" xfId="3795"/>
    <cellStyle name="Normal 5 15 2" xfId="8765"/>
    <cellStyle name="Normal 5 16" xfId="5485"/>
    <cellStyle name="Normal 5 16 2" xfId="10447"/>
    <cellStyle name="Normal 5 17" xfId="5594"/>
    <cellStyle name="Normal 5 17 2" xfId="10536"/>
    <cellStyle name="Normal 5 18" xfId="7102"/>
    <cellStyle name="Normal 5 19" xfId="2072"/>
    <cellStyle name="Normal 5 2" xfId="79"/>
    <cellStyle name="Normal 5 2 10" xfId="1302"/>
    <cellStyle name="Normal 5 2 10 2" xfId="4653"/>
    <cellStyle name="Normal 5 2 10 2 2" xfId="9637"/>
    <cellStyle name="Normal 5 2 10 3" xfId="6382"/>
    <cellStyle name="Normal 5 2 10 3 2" xfId="11324"/>
    <cellStyle name="Normal 5 2 10 4" xfId="7890"/>
    <cellStyle name="Normal 5 2 10 5" xfId="2929"/>
    <cellStyle name="Normal 5 2 11" xfId="245"/>
    <cellStyle name="Normal 5 2 11 2" xfId="3871"/>
    <cellStyle name="Normal 5 2 11 2 2" xfId="8958"/>
    <cellStyle name="Normal 5 2 11 3" xfId="5649"/>
    <cellStyle name="Normal 5 2 11 3 2" xfId="10591"/>
    <cellStyle name="Normal 5 2 11 4" xfId="7157"/>
    <cellStyle name="Normal 5 2 11 5" xfId="2195"/>
    <cellStyle name="Normal 5 2 12" xfId="2119"/>
    <cellStyle name="Normal 5 2 12 2" xfId="5521"/>
    <cellStyle name="Normal 5 2 12 2 2" xfId="10476"/>
    <cellStyle name="Normal 5 2 12 3" xfId="8629"/>
    <cellStyle name="Normal 5 2 13" xfId="3669"/>
    <cellStyle name="Normal 5 2 13 2" xfId="8766"/>
    <cellStyle name="Normal 5 2 14" xfId="3806"/>
    <cellStyle name="Normal 5 2 14 2" xfId="8899"/>
    <cellStyle name="Normal 5 2 15" xfId="5600"/>
    <cellStyle name="Normal 5 2 15 2" xfId="10542"/>
    <cellStyle name="Normal 5 2 16" xfId="7108"/>
    <cellStyle name="Normal 5 2 17" xfId="2078"/>
    <cellStyle name="Normal 5 2 2" xfId="126"/>
    <cellStyle name="Normal 5 2 2 10" xfId="2128"/>
    <cellStyle name="Normal 5 2 2 10 2" xfId="5416"/>
    <cellStyle name="Normal 5 2 2 10 2 2" xfId="10392"/>
    <cellStyle name="Normal 5 2 2 10 3" xfId="8630"/>
    <cellStyle name="Normal 5 2 2 11" xfId="3670"/>
    <cellStyle name="Normal 5 2 2 11 2" xfId="8767"/>
    <cellStyle name="Normal 5 2 2 12" xfId="3820"/>
    <cellStyle name="Normal 5 2 2 12 2" xfId="8912"/>
    <cellStyle name="Normal 5 2 2 13" xfId="5609"/>
    <cellStyle name="Normal 5 2 2 13 2" xfId="10551"/>
    <cellStyle name="Normal 5 2 2 14" xfId="7117"/>
    <cellStyle name="Normal 5 2 2 15" xfId="2093"/>
    <cellStyle name="Normal 5 2 2 2" xfId="562"/>
    <cellStyle name="Normal 5 2 2 2 10" xfId="2336"/>
    <cellStyle name="Normal 5 2 2 2 2" xfId="733"/>
    <cellStyle name="Normal 5 2 2 2 2 2" xfId="1199"/>
    <cellStyle name="Normal 5 2 2 2 2 2 2" xfId="1540"/>
    <cellStyle name="Normal 5 2 2 2 2 2 2 2" xfId="4891"/>
    <cellStyle name="Normal 5 2 2 2 2 2 2 2 2" xfId="9875"/>
    <cellStyle name="Normal 5 2 2 2 2 2 2 3" xfId="6620"/>
    <cellStyle name="Normal 5 2 2 2 2 2 2 3 2" xfId="11562"/>
    <cellStyle name="Normal 5 2 2 2 2 2 2 4" xfId="8128"/>
    <cellStyle name="Normal 5 2 2 2 2 2 2 5" xfId="3167"/>
    <cellStyle name="Normal 5 2 2 2 2 2 3" xfId="4560"/>
    <cellStyle name="Normal 5 2 2 2 2 2 3 2" xfId="9544"/>
    <cellStyle name="Normal 5 2 2 2 2 2 4" xfId="6291"/>
    <cellStyle name="Normal 5 2 2 2 2 2 4 2" xfId="11233"/>
    <cellStyle name="Normal 5 2 2 2 2 2 5" xfId="7799"/>
    <cellStyle name="Normal 5 2 2 2 2 2 6" xfId="2838"/>
    <cellStyle name="Normal 5 2 2 2 2 3" xfId="1539"/>
    <cellStyle name="Normal 5 2 2 2 2 3 2" xfId="4890"/>
    <cellStyle name="Normal 5 2 2 2 2 3 2 2" xfId="9874"/>
    <cellStyle name="Normal 5 2 2 2 2 3 3" xfId="6619"/>
    <cellStyle name="Normal 5 2 2 2 2 3 3 2" xfId="11561"/>
    <cellStyle name="Normal 5 2 2 2 2 3 4" xfId="8127"/>
    <cellStyle name="Normal 5 2 2 2 2 3 5" xfId="3166"/>
    <cellStyle name="Normal 5 2 2 2 2 4" xfId="4177"/>
    <cellStyle name="Normal 5 2 2 2 2 4 2" xfId="9163"/>
    <cellStyle name="Normal 5 2 2 2 2 5" xfId="5924"/>
    <cellStyle name="Normal 5 2 2 2 2 5 2" xfId="10866"/>
    <cellStyle name="Normal 5 2 2 2 2 6" xfId="7432"/>
    <cellStyle name="Normal 5 2 2 2 2 7" xfId="2471"/>
    <cellStyle name="Normal 5 2 2 2 3" xfId="886"/>
    <cellStyle name="Normal 5 2 2 2 3 2" xfId="1541"/>
    <cellStyle name="Normal 5 2 2 2 3 2 2" xfId="4892"/>
    <cellStyle name="Normal 5 2 2 2 3 2 2 2" xfId="9876"/>
    <cellStyle name="Normal 5 2 2 2 3 2 3" xfId="6621"/>
    <cellStyle name="Normal 5 2 2 2 3 2 3 2" xfId="11563"/>
    <cellStyle name="Normal 5 2 2 2 3 2 4" xfId="8129"/>
    <cellStyle name="Normal 5 2 2 2 3 2 5" xfId="3168"/>
    <cellStyle name="Normal 5 2 2 2 3 3" xfId="4319"/>
    <cellStyle name="Normal 5 2 2 2 3 3 2" xfId="9304"/>
    <cellStyle name="Normal 5 2 2 2 3 4" xfId="6062"/>
    <cellStyle name="Normal 5 2 2 2 3 4 2" xfId="11004"/>
    <cellStyle name="Normal 5 2 2 2 3 5" xfId="7570"/>
    <cellStyle name="Normal 5 2 2 2 3 6" xfId="2609"/>
    <cellStyle name="Normal 5 2 2 2 4" xfId="1538"/>
    <cellStyle name="Normal 5 2 2 2 4 2" xfId="4889"/>
    <cellStyle name="Normal 5 2 2 2 4 2 2" xfId="9873"/>
    <cellStyle name="Normal 5 2 2 2 4 3" xfId="6618"/>
    <cellStyle name="Normal 5 2 2 2 4 3 2" xfId="11560"/>
    <cellStyle name="Normal 5 2 2 2 4 4" xfId="8126"/>
    <cellStyle name="Normal 5 2 2 2 4 5" xfId="3165"/>
    <cellStyle name="Normal 5 2 2 2 5" xfId="3717"/>
    <cellStyle name="Normal 5 2 2 2 5 2" xfId="5544"/>
    <cellStyle name="Normal 5 2 2 2 5 2 2" xfId="10494"/>
    <cellStyle name="Normal 5 2 2 2 5 3" xfId="8677"/>
    <cellStyle name="Normal 5 2 2 2 6" xfId="4039"/>
    <cellStyle name="Normal 5 2 2 2 6 2" xfId="8813"/>
    <cellStyle name="Normal 5 2 2 2 7" xfId="5440"/>
    <cellStyle name="Normal 5 2 2 2 7 2" xfId="10412"/>
    <cellStyle name="Normal 5 2 2 2 8" xfId="5789"/>
    <cellStyle name="Normal 5 2 2 2 8 2" xfId="10731"/>
    <cellStyle name="Normal 5 2 2 2 9" xfId="7297"/>
    <cellStyle name="Normal 5 2 2 3" xfId="636"/>
    <cellStyle name="Normal 5 2 2 3 10" xfId="2379"/>
    <cellStyle name="Normal 5 2 2 3 2" xfId="777"/>
    <cellStyle name="Normal 5 2 2 3 2 2" xfId="1242"/>
    <cellStyle name="Normal 5 2 2 3 2 2 2" xfId="1544"/>
    <cellStyle name="Normal 5 2 2 3 2 2 2 2" xfId="4895"/>
    <cellStyle name="Normal 5 2 2 3 2 2 2 2 2" xfId="9879"/>
    <cellStyle name="Normal 5 2 2 3 2 2 2 3" xfId="6624"/>
    <cellStyle name="Normal 5 2 2 3 2 2 2 3 2" xfId="11566"/>
    <cellStyle name="Normal 5 2 2 3 2 2 2 4" xfId="8132"/>
    <cellStyle name="Normal 5 2 2 3 2 2 2 5" xfId="3171"/>
    <cellStyle name="Normal 5 2 2 3 2 2 3" xfId="4603"/>
    <cellStyle name="Normal 5 2 2 3 2 2 3 2" xfId="9587"/>
    <cellStyle name="Normal 5 2 2 3 2 2 4" xfId="6334"/>
    <cellStyle name="Normal 5 2 2 3 2 2 4 2" xfId="11276"/>
    <cellStyle name="Normal 5 2 2 3 2 2 5" xfId="7842"/>
    <cellStyle name="Normal 5 2 2 3 2 2 6" xfId="2881"/>
    <cellStyle name="Normal 5 2 2 3 2 3" xfId="1543"/>
    <cellStyle name="Normal 5 2 2 3 2 3 2" xfId="4894"/>
    <cellStyle name="Normal 5 2 2 3 2 3 2 2" xfId="9878"/>
    <cellStyle name="Normal 5 2 2 3 2 3 3" xfId="6623"/>
    <cellStyle name="Normal 5 2 2 3 2 3 3 2" xfId="11565"/>
    <cellStyle name="Normal 5 2 2 3 2 3 4" xfId="8131"/>
    <cellStyle name="Normal 5 2 2 3 2 3 5" xfId="3170"/>
    <cellStyle name="Normal 5 2 2 3 2 4" xfId="4220"/>
    <cellStyle name="Normal 5 2 2 3 2 4 2" xfId="9206"/>
    <cellStyle name="Normal 5 2 2 3 2 5" xfId="5967"/>
    <cellStyle name="Normal 5 2 2 3 2 5 2" xfId="10909"/>
    <cellStyle name="Normal 5 2 2 3 2 6" xfId="7475"/>
    <cellStyle name="Normal 5 2 2 3 2 7" xfId="2514"/>
    <cellStyle name="Normal 5 2 2 3 3" xfId="930"/>
    <cellStyle name="Normal 5 2 2 3 3 2" xfId="1545"/>
    <cellStyle name="Normal 5 2 2 3 3 2 2" xfId="4896"/>
    <cellStyle name="Normal 5 2 2 3 3 2 2 2" xfId="9880"/>
    <cellStyle name="Normal 5 2 2 3 3 2 3" xfId="6625"/>
    <cellStyle name="Normal 5 2 2 3 3 2 3 2" xfId="11567"/>
    <cellStyle name="Normal 5 2 2 3 3 2 4" xfId="8133"/>
    <cellStyle name="Normal 5 2 2 3 3 2 5" xfId="3172"/>
    <cellStyle name="Normal 5 2 2 3 3 3" xfId="4362"/>
    <cellStyle name="Normal 5 2 2 3 3 3 2" xfId="9347"/>
    <cellStyle name="Normal 5 2 2 3 3 4" xfId="6105"/>
    <cellStyle name="Normal 5 2 2 3 3 4 2" xfId="11047"/>
    <cellStyle name="Normal 5 2 2 3 3 5" xfId="7613"/>
    <cellStyle name="Normal 5 2 2 3 3 6" xfId="2652"/>
    <cellStyle name="Normal 5 2 2 3 4" xfId="1542"/>
    <cellStyle name="Normal 5 2 2 3 4 2" xfId="4893"/>
    <cellStyle name="Normal 5 2 2 3 4 2 2" xfId="9877"/>
    <cellStyle name="Normal 5 2 2 3 4 3" xfId="6622"/>
    <cellStyle name="Normal 5 2 2 3 4 3 2" xfId="11564"/>
    <cellStyle name="Normal 5 2 2 3 4 4" xfId="8130"/>
    <cellStyle name="Normal 5 2 2 3 4 5" xfId="3169"/>
    <cellStyle name="Normal 5 2 2 3 5" xfId="3760"/>
    <cellStyle name="Normal 5 2 2 3 5 2" xfId="5392"/>
    <cellStyle name="Normal 5 2 2 3 5 2 2" xfId="10371"/>
    <cellStyle name="Normal 5 2 2 3 5 3" xfId="8720"/>
    <cellStyle name="Normal 5 2 2 3 6" xfId="4085"/>
    <cellStyle name="Normal 5 2 2 3 6 2" xfId="8856"/>
    <cellStyle name="Normal 5 2 2 3 7" xfId="5469"/>
    <cellStyle name="Normal 5 2 2 3 7 2" xfId="10434"/>
    <cellStyle name="Normal 5 2 2 3 8" xfId="5832"/>
    <cellStyle name="Normal 5 2 2 3 8 2" xfId="10774"/>
    <cellStyle name="Normal 5 2 2 3 9" xfId="7340"/>
    <cellStyle name="Normal 5 2 2 4" xfId="470"/>
    <cellStyle name="Normal 5 2 2 4 2" xfId="1040"/>
    <cellStyle name="Normal 5 2 2 4 2 2" xfId="1547"/>
    <cellStyle name="Normal 5 2 2 4 2 2 2" xfId="4898"/>
    <cellStyle name="Normal 5 2 2 4 2 2 2 2" xfId="9882"/>
    <cellStyle name="Normal 5 2 2 4 2 2 3" xfId="6627"/>
    <cellStyle name="Normal 5 2 2 4 2 2 3 2" xfId="11569"/>
    <cellStyle name="Normal 5 2 2 4 2 2 4" xfId="8135"/>
    <cellStyle name="Normal 5 2 2 4 2 2 5" xfId="3174"/>
    <cellStyle name="Normal 5 2 2 4 2 3" xfId="4455"/>
    <cellStyle name="Normal 5 2 2 4 2 3 2" xfId="9440"/>
    <cellStyle name="Normal 5 2 2 4 2 4" xfId="6195"/>
    <cellStyle name="Normal 5 2 2 4 2 4 2" xfId="11137"/>
    <cellStyle name="Normal 5 2 2 4 2 5" xfId="7703"/>
    <cellStyle name="Normal 5 2 2 4 2 6" xfId="2742"/>
    <cellStyle name="Normal 5 2 2 4 3" xfId="1546"/>
    <cellStyle name="Normal 5 2 2 4 3 2" xfId="4897"/>
    <cellStyle name="Normal 5 2 2 4 3 2 2" xfId="9881"/>
    <cellStyle name="Normal 5 2 2 4 3 3" xfId="6626"/>
    <cellStyle name="Normal 5 2 2 4 3 3 2" xfId="11568"/>
    <cellStyle name="Normal 5 2 2 4 3 4" xfId="8134"/>
    <cellStyle name="Normal 5 2 2 4 3 5" xfId="3173"/>
    <cellStyle name="Normal 5 2 2 4 4" xfId="3986"/>
    <cellStyle name="Normal 5 2 2 4 4 2" xfId="9058"/>
    <cellStyle name="Normal 5 2 2 4 5" xfId="5743"/>
    <cellStyle name="Normal 5 2 2 4 5 2" xfId="10685"/>
    <cellStyle name="Normal 5 2 2 4 6" xfId="7251"/>
    <cellStyle name="Normal 5 2 2 4 7" xfId="2290"/>
    <cellStyle name="Normal 5 2 2 5" xfId="687"/>
    <cellStyle name="Normal 5 2 2 5 2" xfId="1153"/>
    <cellStyle name="Normal 5 2 2 5 2 2" xfId="1549"/>
    <cellStyle name="Normal 5 2 2 5 2 2 2" xfId="4900"/>
    <cellStyle name="Normal 5 2 2 5 2 2 2 2" xfId="9884"/>
    <cellStyle name="Normal 5 2 2 5 2 2 3" xfId="6629"/>
    <cellStyle name="Normal 5 2 2 5 2 2 3 2" xfId="11571"/>
    <cellStyle name="Normal 5 2 2 5 2 2 4" xfId="8137"/>
    <cellStyle name="Normal 5 2 2 5 2 2 5" xfId="3176"/>
    <cellStyle name="Normal 5 2 2 5 2 3" xfId="4514"/>
    <cellStyle name="Normal 5 2 2 5 2 3 2" xfId="9498"/>
    <cellStyle name="Normal 5 2 2 5 2 4" xfId="6245"/>
    <cellStyle name="Normal 5 2 2 5 2 4 2" xfId="11187"/>
    <cellStyle name="Normal 5 2 2 5 2 5" xfId="7753"/>
    <cellStyle name="Normal 5 2 2 5 2 6" xfId="2792"/>
    <cellStyle name="Normal 5 2 2 5 3" xfId="1548"/>
    <cellStyle name="Normal 5 2 2 5 3 2" xfId="4899"/>
    <cellStyle name="Normal 5 2 2 5 3 2 2" xfId="9883"/>
    <cellStyle name="Normal 5 2 2 5 3 3" xfId="6628"/>
    <cellStyle name="Normal 5 2 2 5 3 3 2" xfId="11570"/>
    <cellStyle name="Normal 5 2 2 5 3 4" xfId="8136"/>
    <cellStyle name="Normal 5 2 2 5 3 5" xfId="3175"/>
    <cellStyle name="Normal 5 2 2 5 4" xfId="4131"/>
    <cellStyle name="Normal 5 2 2 5 4 2" xfId="9117"/>
    <cellStyle name="Normal 5 2 2 5 5" xfId="5878"/>
    <cellStyle name="Normal 5 2 2 5 5 2" xfId="10820"/>
    <cellStyle name="Normal 5 2 2 5 6" xfId="7386"/>
    <cellStyle name="Normal 5 2 2 5 7" xfId="2425"/>
    <cellStyle name="Normal 5 2 2 6" xfId="354"/>
    <cellStyle name="Normal 5 2 2 6 2" xfId="982"/>
    <cellStyle name="Normal 5 2 2 6 2 2" xfId="1551"/>
    <cellStyle name="Normal 5 2 2 6 2 2 2" xfId="4902"/>
    <cellStyle name="Normal 5 2 2 6 2 2 2 2" xfId="9886"/>
    <cellStyle name="Normal 5 2 2 6 2 2 3" xfId="6631"/>
    <cellStyle name="Normal 5 2 2 6 2 2 3 2" xfId="11573"/>
    <cellStyle name="Normal 5 2 2 6 2 2 4" xfId="8139"/>
    <cellStyle name="Normal 5 2 2 6 2 2 5" xfId="3178"/>
    <cellStyle name="Normal 5 2 2 6 2 3" xfId="4409"/>
    <cellStyle name="Normal 5 2 2 6 2 3 2" xfId="9394"/>
    <cellStyle name="Normal 5 2 2 6 2 4" xfId="6151"/>
    <cellStyle name="Normal 5 2 2 6 2 4 2" xfId="11093"/>
    <cellStyle name="Normal 5 2 2 6 2 5" xfId="7659"/>
    <cellStyle name="Normal 5 2 2 6 2 6" xfId="2698"/>
    <cellStyle name="Normal 5 2 2 6 3" xfId="1550"/>
    <cellStyle name="Normal 5 2 2 6 3 2" xfId="4901"/>
    <cellStyle name="Normal 5 2 2 6 3 2 2" xfId="9885"/>
    <cellStyle name="Normal 5 2 2 6 3 3" xfId="6630"/>
    <cellStyle name="Normal 5 2 2 6 3 3 2" xfId="11572"/>
    <cellStyle name="Normal 5 2 2 6 3 4" xfId="8138"/>
    <cellStyle name="Normal 5 2 2 6 3 5" xfId="3177"/>
    <cellStyle name="Normal 5 2 2 6 4" xfId="3926"/>
    <cellStyle name="Normal 5 2 2 6 4 2" xfId="9006"/>
    <cellStyle name="Normal 5 2 2 6 5" xfId="5694"/>
    <cellStyle name="Normal 5 2 2 6 5 2" xfId="10636"/>
    <cellStyle name="Normal 5 2 2 6 6" xfId="7202"/>
    <cellStyle name="Normal 5 2 2 6 7" xfId="2241"/>
    <cellStyle name="Normal 5 2 2 7" xfId="836"/>
    <cellStyle name="Normal 5 2 2 7 2" xfId="1552"/>
    <cellStyle name="Normal 5 2 2 7 2 2" xfId="4903"/>
    <cellStyle name="Normal 5 2 2 7 2 2 2" xfId="9887"/>
    <cellStyle name="Normal 5 2 2 7 2 3" xfId="6632"/>
    <cellStyle name="Normal 5 2 2 7 2 3 2" xfId="11574"/>
    <cellStyle name="Normal 5 2 2 7 2 4" xfId="8140"/>
    <cellStyle name="Normal 5 2 2 7 2 5" xfId="3179"/>
    <cellStyle name="Normal 5 2 2 7 3" xfId="4271"/>
    <cellStyle name="Normal 5 2 2 7 3 2" xfId="9257"/>
    <cellStyle name="Normal 5 2 2 7 4" xfId="6016"/>
    <cellStyle name="Normal 5 2 2 7 4 2" xfId="10958"/>
    <cellStyle name="Normal 5 2 2 7 5" xfId="7524"/>
    <cellStyle name="Normal 5 2 2 7 6" xfId="2563"/>
    <cellStyle name="Normal 5 2 2 8" xfId="1303"/>
    <cellStyle name="Normal 5 2 2 8 2" xfId="4654"/>
    <cellStyle name="Normal 5 2 2 8 2 2" xfId="9638"/>
    <cellStyle name="Normal 5 2 2 8 3" xfId="6383"/>
    <cellStyle name="Normal 5 2 2 8 3 2" xfId="11325"/>
    <cellStyle name="Normal 5 2 2 8 4" xfId="7891"/>
    <cellStyle name="Normal 5 2 2 8 5" xfId="2930"/>
    <cellStyle name="Normal 5 2 2 9" xfId="246"/>
    <cellStyle name="Normal 5 2 2 9 2" xfId="3872"/>
    <cellStyle name="Normal 5 2 2 9 2 2" xfId="8959"/>
    <cellStyle name="Normal 5 2 2 9 3" xfId="5650"/>
    <cellStyle name="Normal 5 2 2 9 3 2" xfId="10592"/>
    <cellStyle name="Normal 5 2 2 9 4" xfId="7158"/>
    <cellStyle name="Normal 5 2 2 9 5" xfId="2196"/>
    <cellStyle name="Normal 5 2 3" xfId="163"/>
    <cellStyle name="Normal 5 2 3 10" xfId="2143"/>
    <cellStyle name="Normal 5 2 3 10 2" xfId="5421"/>
    <cellStyle name="Normal 5 2 3 10 2 2" xfId="10397"/>
    <cellStyle name="Normal 5 2 3 10 3" xfId="8631"/>
    <cellStyle name="Normal 5 2 3 11" xfId="3671"/>
    <cellStyle name="Normal 5 2 3 11 2" xfId="8768"/>
    <cellStyle name="Normal 5 2 3 12" xfId="3839"/>
    <cellStyle name="Normal 5 2 3 12 2" xfId="8930"/>
    <cellStyle name="Normal 5 2 3 13" xfId="5624"/>
    <cellStyle name="Normal 5 2 3 13 2" xfId="10566"/>
    <cellStyle name="Normal 5 2 3 14" xfId="7132"/>
    <cellStyle name="Normal 5 2 3 15" xfId="2094"/>
    <cellStyle name="Normal 5 2 3 2" xfId="563"/>
    <cellStyle name="Normal 5 2 3 2 10" xfId="2337"/>
    <cellStyle name="Normal 5 2 3 2 2" xfId="734"/>
    <cellStyle name="Normal 5 2 3 2 2 2" xfId="1200"/>
    <cellStyle name="Normal 5 2 3 2 2 2 2" xfId="1555"/>
    <cellStyle name="Normal 5 2 3 2 2 2 2 2" xfId="4906"/>
    <cellStyle name="Normal 5 2 3 2 2 2 2 2 2" xfId="9890"/>
    <cellStyle name="Normal 5 2 3 2 2 2 2 3" xfId="6635"/>
    <cellStyle name="Normal 5 2 3 2 2 2 2 3 2" xfId="11577"/>
    <cellStyle name="Normal 5 2 3 2 2 2 2 4" xfId="8143"/>
    <cellStyle name="Normal 5 2 3 2 2 2 2 5" xfId="3182"/>
    <cellStyle name="Normal 5 2 3 2 2 2 3" xfId="4561"/>
    <cellStyle name="Normal 5 2 3 2 2 2 3 2" xfId="9545"/>
    <cellStyle name="Normal 5 2 3 2 2 2 4" xfId="6292"/>
    <cellStyle name="Normal 5 2 3 2 2 2 4 2" xfId="11234"/>
    <cellStyle name="Normal 5 2 3 2 2 2 5" xfId="7800"/>
    <cellStyle name="Normal 5 2 3 2 2 2 6" xfId="2839"/>
    <cellStyle name="Normal 5 2 3 2 2 3" xfId="1554"/>
    <cellStyle name="Normal 5 2 3 2 2 3 2" xfId="4905"/>
    <cellStyle name="Normal 5 2 3 2 2 3 2 2" xfId="9889"/>
    <cellStyle name="Normal 5 2 3 2 2 3 3" xfId="6634"/>
    <cellStyle name="Normal 5 2 3 2 2 3 3 2" xfId="11576"/>
    <cellStyle name="Normal 5 2 3 2 2 3 4" xfId="8142"/>
    <cellStyle name="Normal 5 2 3 2 2 3 5" xfId="3181"/>
    <cellStyle name="Normal 5 2 3 2 2 4" xfId="4178"/>
    <cellStyle name="Normal 5 2 3 2 2 4 2" xfId="9164"/>
    <cellStyle name="Normal 5 2 3 2 2 5" xfId="5925"/>
    <cellStyle name="Normal 5 2 3 2 2 5 2" xfId="10867"/>
    <cellStyle name="Normal 5 2 3 2 2 6" xfId="7433"/>
    <cellStyle name="Normal 5 2 3 2 2 7" xfId="2472"/>
    <cellStyle name="Normal 5 2 3 2 3" xfId="887"/>
    <cellStyle name="Normal 5 2 3 2 3 2" xfId="1556"/>
    <cellStyle name="Normal 5 2 3 2 3 2 2" xfId="4907"/>
    <cellStyle name="Normal 5 2 3 2 3 2 2 2" xfId="9891"/>
    <cellStyle name="Normal 5 2 3 2 3 2 3" xfId="6636"/>
    <cellStyle name="Normal 5 2 3 2 3 2 3 2" xfId="11578"/>
    <cellStyle name="Normal 5 2 3 2 3 2 4" xfId="8144"/>
    <cellStyle name="Normal 5 2 3 2 3 2 5" xfId="3183"/>
    <cellStyle name="Normal 5 2 3 2 3 3" xfId="4320"/>
    <cellStyle name="Normal 5 2 3 2 3 3 2" xfId="9305"/>
    <cellStyle name="Normal 5 2 3 2 3 4" xfId="6063"/>
    <cellStyle name="Normal 5 2 3 2 3 4 2" xfId="11005"/>
    <cellStyle name="Normal 5 2 3 2 3 5" xfId="7571"/>
    <cellStyle name="Normal 5 2 3 2 3 6" xfId="2610"/>
    <cellStyle name="Normal 5 2 3 2 4" xfId="1553"/>
    <cellStyle name="Normal 5 2 3 2 4 2" xfId="4904"/>
    <cellStyle name="Normal 5 2 3 2 4 2 2" xfId="9888"/>
    <cellStyle name="Normal 5 2 3 2 4 3" xfId="6633"/>
    <cellStyle name="Normal 5 2 3 2 4 3 2" xfId="11575"/>
    <cellStyle name="Normal 5 2 3 2 4 4" xfId="8141"/>
    <cellStyle name="Normal 5 2 3 2 4 5" xfId="3180"/>
    <cellStyle name="Normal 5 2 3 2 5" xfId="3718"/>
    <cellStyle name="Normal 5 2 3 2 5 2" xfId="5487"/>
    <cellStyle name="Normal 5 2 3 2 5 2 2" xfId="10449"/>
    <cellStyle name="Normal 5 2 3 2 5 3" xfId="8678"/>
    <cellStyle name="Normal 5 2 3 2 6" xfId="4040"/>
    <cellStyle name="Normal 5 2 3 2 6 2" xfId="8814"/>
    <cellStyle name="Normal 5 2 3 2 7" xfId="5488"/>
    <cellStyle name="Normal 5 2 3 2 7 2" xfId="10450"/>
    <cellStyle name="Normal 5 2 3 2 8" xfId="5790"/>
    <cellStyle name="Normal 5 2 3 2 8 2" xfId="10732"/>
    <cellStyle name="Normal 5 2 3 2 9" xfId="7298"/>
    <cellStyle name="Normal 5 2 3 3" xfId="637"/>
    <cellStyle name="Normal 5 2 3 3 10" xfId="2380"/>
    <cellStyle name="Normal 5 2 3 3 2" xfId="778"/>
    <cellStyle name="Normal 5 2 3 3 2 2" xfId="1243"/>
    <cellStyle name="Normal 5 2 3 3 2 2 2" xfId="1559"/>
    <cellStyle name="Normal 5 2 3 3 2 2 2 2" xfId="4910"/>
    <cellStyle name="Normal 5 2 3 3 2 2 2 2 2" xfId="9894"/>
    <cellStyle name="Normal 5 2 3 3 2 2 2 3" xfId="6639"/>
    <cellStyle name="Normal 5 2 3 3 2 2 2 3 2" xfId="11581"/>
    <cellStyle name="Normal 5 2 3 3 2 2 2 4" xfId="8147"/>
    <cellStyle name="Normal 5 2 3 3 2 2 2 5" xfId="3186"/>
    <cellStyle name="Normal 5 2 3 3 2 2 3" xfId="4604"/>
    <cellStyle name="Normal 5 2 3 3 2 2 3 2" xfId="9588"/>
    <cellStyle name="Normal 5 2 3 3 2 2 4" xfId="6335"/>
    <cellStyle name="Normal 5 2 3 3 2 2 4 2" xfId="11277"/>
    <cellStyle name="Normal 5 2 3 3 2 2 5" xfId="7843"/>
    <cellStyle name="Normal 5 2 3 3 2 2 6" xfId="2882"/>
    <cellStyle name="Normal 5 2 3 3 2 3" xfId="1558"/>
    <cellStyle name="Normal 5 2 3 3 2 3 2" xfId="4909"/>
    <cellStyle name="Normal 5 2 3 3 2 3 2 2" xfId="9893"/>
    <cellStyle name="Normal 5 2 3 3 2 3 3" xfId="6638"/>
    <cellStyle name="Normal 5 2 3 3 2 3 3 2" xfId="11580"/>
    <cellStyle name="Normal 5 2 3 3 2 3 4" xfId="8146"/>
    <cellStyle name="Normal 5 2 3 3 2 3 5" xfId="3185"/>
    <cellStyle name="Normal 5 2 3 3 2 4" xfId="4221"/>
    <cellStyle name="Normal 5 2 3 3 2 4 2" xfId="9207"/>
    <cellStyle name="Normal 5 2 3 3 2 5" xfId="5968"/>
    <cellStyle name="Normal 5 2 3 3 2 5 2" xfId="10910"/>
    <cellStyle name="Normal 5 2 3 3 2 6" xfId="7476"/>
    <cellStyle name="Normal 5 2 3 3 2 7" xfId="2515"/>
    <cellStyle name="Normal 5 2 3 3 3" xfId="931"/>
    <cellStyle name="Normal 5 2 3 3 3 2" xfId="1560"/>
    <cellStyle name="Normal 5 2 3 3 3 2 2" xfId="4911"/>
    <cellStyle name="Normal 5 2 3 3 3 2 2 2" xfId="9895"/>
    <cellStyle name="Normal 5 2 3 3 3 2 3" xfId="6640"/>
    <cellStyle name="Normal 5 2 3 3 3 2 3 2" xfId="11582"/>
    <cellStyle name="Normal 5 2 3 3 3 2 4" xfId="8148"/>
    <cellStyle name="Normal 5 2 3 3 3 2 5" xfId="3187"/>
    <cellStyle name="Normal 5 2 3 3 3 3" xfId="4363"/>
    <cellStyle name="Normal 5 2 3 3 3 3 2" xfId="9348"/>
    <cellStyle name="Normal 5 2 3 3 3 4" xfId="6106"/>
    <cellStyle name="Normal 5 2 3 3 3 4 2" xfId="11048"/>
    <cellStyle name="Normal 5 2 3 3 3 5" xfId="7614"/>
    <cellStyle name="Normal 5 2 3 3 3 6" xfId="2653"/>
    <cellStyle name="Normal 5 2 3 3 4" xfId="1557"/>
    <cellStyle name="Normal 5 2 3 3 4 2" xfId="4908"/>
    <cellStyle name="Normal 5 2 3 3 4 2 2" xfId="9892"/>
    <cellStyle name="Normal 5 2 3 3 4 3" xfId="6637"/>
    <cellStyle name="Normal 5 2 3 3 4 3 2" xfId="11579"/>
    <cellStyle name="Normal 5 2 3 3 4 4" xfId="8145"/>
    <cellStyle name="Normal 5 2 3 3 4 5" xfId="3184"/>
    <cellStyle name="Normal 5 2 3 3 5" xfId="3761"/>
    <cellStyle name="Normal 5 2 3 3 5 2" xfId="5408"/>
    <cellStyle name="Normal 5 2 3 3 5 2 2" xfId="10385"/>
    <cellStyle name="Normal 5 2 3 3 5 3" xfId="8721"/>
    <cellStyle name="Normal 5 2 3 3 6" xfId="4086"/>
    <cellStyle name="Normal 5 2 3 3 6 2" xfId="8857"/>
    <cellStyle name="Normal 5 2 3 3 7" xfId="5534"/>
    <cellStyle name="Normal 5 2 3 3 7 2" xfId="10488"/>
    <cellStyle name="Normal 5 2 3 3 8" xfId="5833"/>
    <cellStyle name="Normal 5 2 3 3 8 2" xfId="10775"/>
    <cellStyle name="Normal 5 2 3 3 9" xfId="7341"/>
    <cellStyle name="Normal 5 2 3 4" xfId="471"/>
    <cellStyle name="Normal 5 2 3 4 2" xfId="1041"/>
    <cellStyle name="Normal 5 2 3 4 2 2" xfId="1562"/>
    <cellStyle name="Normal 5 2 3 4 2 2 2" xfId="4913"/>
    <cellStyle name="Normal 5 2 3 4 2 2 2 2" xfId="9897"/>
    <cellStyle name="Normal 5 2 3 4 2 2 3" xfId="6642"/>
    <cellStyle name="Normal 5 2 3 4 2 2 3 2" xfId="11584"/>
    <cellStyle name="Normal 5 2 3 4 2 2 4" xfId="8150"/>
    <cellStyle name="Normal 5 2 3 4 2 2 5" xfId="3189"/>
    <cellStyle name="Normal 5 2 3 4 2 3" xfId="4456"/>
    <cellStyle name="Normal 5 2 3 4 2 3 2" xfId="9441"/>
    <cellStyle name="Normal 5 2 3 4 2 4" xfId="6196"/>
    <cellStyle name="Normal 5 2 3 4 2 4 2" xfId="11138"/>
    <cellStyle name="Normal 5 2 3 4 2 5" xfId="7704"/>
    <cellStyle name="Normal 5 2 3 4 2 6" xfId="2743"/>
    <cellStyle name="Normal 5 2 3 4 3" xfId="1561"/>
    <cellStyle name="Normal 5 2 3 4 3 2" xfId="4912"/>
    <cellStyle name="Normal 5 2 3 4 3 2 2" xfId="9896"/>
    <cellStyle name="Normal 5 2 3 4 3 3" xfId="6641"/>
    <cellStyle name="Normal 5 2 3 4 3 3 2" xfId="11583"/>
    <cellStyle name="Normal 5 2 3 4 3 4" xfId="8149"/>
    <cellStyle name="Normal 5 2 3 4 3 5" xfId="3188"/>
    <cellStyle name="Normal 5 2 3 4 4" xfId="3987"/>
    <cellStyle name="Normal 5 2 3 4 4 2" xfId="9059"/>
    <cellStyle name="Normal 5 2 3 4 5" xfId="5744"/>
    <cellStyle name="Normal 5 2 3 4 5 2" xfId="10686"/>
    <cellStyle name="Normal 5 2 3 4 6" xfId="7252"/>
    <cellStyle name="Normal 5 2 3 4 7" xfId="2291"/>
    <cellStyle name="Normal 5 2 3 5" xfId="688"/>
    <cellStyle name="Normal 5 2 3 5 2" xfId="1154"/>
    <cellStyle name="Normal 5 2 3 5 2 2" xfId="1564"/>
    <cellStyle name="Normal 5 2 3 5 2 2 2" xfId="4915"/>
    <cellStyle name="Normal 5 2 3 5 2 2 2 2" xfId="9899"/>
    <cellStyle name="Normal 5 2 3 5 2 2 3" xfId="6644"/>
    <cellStyle name="Normal 5 2 3 5 2 2 3 2" xfId="11586"/>
    <cellStyle name="Normal 5 2 3 5 2 2 4" xfId="8152"/>
    <cellStyle name="Normal 5 2 3 5 2 2 5" xfId="3191"/>
    <cellStyle name="Normal 5 2 3 5 2 3" xfId="4515"/>
    <cellStyle name="Normal 5 2 3 5 2 3 2" xfId="9499"/>
    <cellStyle name="Normal 5 2 3 5 2 4" xfId="6246"/>
    <cellStyle name="Normal 5 2 3 5 2 4 2" xfId="11188"/>
    <cellStyle name="Normal 5 2 3 5 2 5" xfId="7754"/>
    <cellStyle name="Normal 5 2 3 5 2 6" xfId="2793"/>
    <cellStyle name="Normal 5 2 3 5 3" xfId="1563"/>
    <cellStyle name="Normal 5 2 3 5 3 2" xfId="4914"/>
    <cellStyle name="Normal 5 2 3 5 3 2 2" xfId="9898"/>
    <cellStyle name="Normal 5 2 3 5 3 3" xfId="6643"/>
    <cellStyle name="Normal 5 2 3 5 3 3 2" xfId="11585"/>
    <cellStyle name="Normal 5 2 3 5 3 4" xfId="8151"/>
    <cellStyle name="Normal 5 2 3 5 3 5" xfId="3190"/>
    <cellStyle name="Normal 5 2 3 5 4" xfId="4132"/>
    <cellStyle name="Normal 5 2 3 5 4 2" xfId="9118"/>
    <cellStyle name="Normal 5 2 3 5 5" xfId="5879"/>
    <cellStyle name="Normal 5 2 3 5 5 2" xfId="10821"/>
    <cellStyle name="Normal 5 2 3 5 6" xfId="7387"/>
    <cellStyle name="Normal 5 2 3 5 7" xfId="2426"/>
    <cellStyle name="Normal 5 2 3 6" xfId="355"/>
    <cellStyle name="Normal 5 2 3 6 2" xfId="983"/>
    <cellStyle name="Normal 5 2 3 6 2 2" xfId="1566"/>
    <cellStyle name="Normal 5 2 3 6 2 2 2" xfId="4917"/>
    <cellStyle name="Normal 5 2 3 6 2 2 2 2" xfId="9901"/>
    <cellStyle name="Normal 5 2 3 6 2 2 3" xfId="6646"/>
    <cellStyle name="Normal 5 2 3 6 2 2 3 2" xfId="11588"/>
    <cellStyle name="Normal 5 2 3 6 2 2 4" xfId="8154"/>
    <cellStyle name="Normal 5 2 3 6 2 2 5" xfId="3193"/>
    <cellStyle name="Normal 5 2 3 6 2 3" xfId="4410"/>
    <cellStyle name="Normal 5 2 3 6 2 3 2" xfId="9395"/>
    <cellStyle name="Normal 5 2 3 6 2 4" xfId="6152"/>
    <cellStyle name="Normal 5 2 3 6 2 4 2" xfId="11094"/>
    <cellStyle name="Normal 5 2 3 6 2 5" xfId="7660"/>
    <cellStyle name="Normal 5 2 3 6 2 6" xfId="2699"/>
    <cellStyle name="Normal 5 2 3 6 3" xfId="1565"/>
    <cellStyle name="Normal 5 2 3 6 3 2" xfId="4916"/>
    <cellStyle name="Normal 5 2 3 6 3 2 2" xfId="9900"/>
    <cellStyle name="Normal 5 2 3 6 3 3" xfId="6645"/>
    <cellStyle name="Normal 5 2 3 6 3 3 2" xfId="11587"/>
    <cellStyle name="Normal 5 2 3 6 3 4" xfId="8153"/>
    <cellStyle name="Normal 5 2 3 6 3 5" xfId="3192"/>
    <cellStyle name="Normal 5 2 3 6 4" xfId="3927"/>
    <cellStyle name="Normal 5 2 3 6 4 2" xfId="9007"/>
    <cellStyle name="Normal 5 2 3 6 5" xfId="5695"/>
    <cellStyle name="Normal 5 2 3 6 5 2" xfId="10637"/>
    <cellStyle name="Normal 5 2 3 6 6" xfId="7203"/>
    <cellStyle name="Normal 5 2 3 6 7" xfId="2242"/>
    <cellStyle name="Normal 5 2 3 7" xfId="837"/>
    <cellStyle name="Normal 5 2 3 7 2" xfId="1567"/>
    <cellStyle name="Normal 5 2 3 7 2 2" xfId="4918"/>
    <cellStyle name="Normal 5 2 3 7 2 2 2" xfId="9902"/>
    <cellStyle name="Normal 5 2 3 7 2 3" xfId="6647"/>
    <cellStyle name="Normal 5 2 3 7 2 3 2" xfId="11589"/>
    <cellStyle name="Normal 5 2 3 7 2 4" xfId="8155"/>
    <cellStyle name="Normal 5 2 3 7 2 5" xfId="3194"/>
    <cellStyle name="Normal 5 2 3 7 3" xfId="4272"/>
    <cellStyle name="Normal 5 2 3 7 3 2" xfId="9258"/>
    <cellStyle name="Normal 5 2 3 7 4" xfId="6017"/>
    <cellStyle name="Normal 5 2 3 7 4 2" xfId="10959"/>
    <cellStyle name="Normal 5 2 3 7 5" xfId="7525"/>
    <cellStyle name="Normal 5 2 3 7 6" xfId="2564"/>
    <cellStyle name="Normal 5 2 3 8" xfId="1304"/>
    <cellStyle name="Normal 5 2 3 8 2" xfId="4655"/>
    <cellStyle name="Normal 5 2 3 8 2 2" xfId="9639"/>
    <cellStyle name="Normal 5 2 3 8 3" xfId="6384"/>
    <cellStyle name="Normal 5 2 3 8 3 2" xfId="11326"/>
    <cellStyle name="Normal 5 2 3 8 4" xfId="7892"/>
    <cellStyle name="Normal 5 2 3 8 5" xfId="2931"/>
    <cellStyle name="Normal 5 2 3 9" xfId="247"/>
    <cellStyle name="Normal 5 2 3 9 2" xfId="3873"/>
    <cellStyle name="Normal 5 2 3 9 2 2" xfId="8960"/>
    <cellStyle name="Normal 5 2 3 9 3" xfId="5651"/>
    <cellStyle name="Normal 5 2 3 9 3 2" xfId="10593"/>
    <cellStyle name="Normal 5 2 3 9 4" xfId="7159"/>
    <cellStyle name="Normal 5 2 3 9 5" xfId="2197"/>
    <cellStyle name="Normal 5 2 4" xfId="561"/>
    <cellStyle name="Normal 5 2 4 10" xfId="2335"/>
    <cellStyle name="Normal 5 2 4 2" xfId="732"/>
    <cellStyle name="Normal 5 2 4 2 2" xfId="1198"/>
    <cellStyle name="Normal 5 2 4 2 2 2" xfId="1570"/>
    <cellStyle name="Normal 5 2 4 2 2 2 2" xfId="4921"/>
    <cellStyle name="Normal 5 2 4 2 2 2 2 2" xfId="9905"/>
    <cellStyle name="Normal 5 2 4 2 2 2 3" xfId="6650"/>
    <cellStyle name="Normal 5 2 4 2 2 2 3 2" xfId="11592"/>
    <cellStyle name="Normal 5 2 4 2 2 2 4" xfId="8158"/>
    <cellStyle name="Normal 5 2 4 2 2 2 5" xfId="3197"/>
    <cellStyle name="Normal 5 2 4 2 2 3" xfId="4559"/>
    <cellStyle name="Normal 5 2 4 2 2 3 2" xfId="9543"/>
    <cellStyle name="Normal 5 2 4 2 2 4" xfId="6290"/>
    <cellStyle name="Normal 5 2 4 2 2 4 2" xfId="11232"/>
    <cellStyle name="Normal 5 2 4 2 2 5" xfId="7798"/>
    <cellStyle name="Normal 5 2 4 2 2 6" xfId="2837"/>
    <cellStyle name="Normal 5 2 4 2 3" xfId="1569"/>
    <cellStyle name="Normal 5 2 4 2 3 2" xfId="4920"/>
    <cellStyle name="Normal 5 2 4 2 3 2 2" xfId="9904"/>
    <cellStyle name="Normal 5 2 4 2 3 3" xfId="6649"/>
    <cellStyle name="Normal 5 2 4 2 3 3 2" xfId="11591"/>
    <cellStyle name="Normal 5 2 4 2 3 4" xfId="8157"/>
    <cellStyle name="Normal 5 2 4 2 3 5" xfId="3196"/>
    <cellStyle name="Normal 5 2 4 2 4" xfId="4176"/>
    <cellStyle name="Normal 5 2 4 2 4 2" xfId="9162"/>
    <cellStyle name="Normal 5 2 4 2 5" xfId="5923"/>
    <cellStyle name="Normal 5 2 4 2 5 2" xfId="10865"/>
    <cellStyle name="Normal 5 2 4 2 6" xfId="7431"/>
    <cellStyle name="Normal 5 2 4 2 7" xfId="2470"/>
    <cellStyle name="Normal 5 2 4 3" xfId="885"/>
    <cellStyle name="Normal 5 2 4 3 2" xfId="1571"/>
    <cellStyle name="Normal 5 2 4 3 2 2" xfId="4922"/>
    <cellStyle name="Normal 5 2 4 3 2 2 2" xfId="9906"/>
    <cellStyle name="Normal 5 2 4 3 2 3" xfId="6651"/>
    <cellStyle name="Normal 5 2 4 3 2 3 2" xfId="11593"/>
    <cellStyle name="Normal 5 2 4 3 2 4" xfId="8159"/>
    <cellStyle name="Normal 5 2 4 3 2 5" xfId="3198"/>
    <cellStyle name="Normal 5 2 4 3 3" xfId="4318"/>
    <cellStyle name="Normal 5 2 4 3 3 2" xfId="9303"/>
    <cellStyle name="Normal 5 2 4 3 4" xfId="6061"/>
    <cellStyle name="Normal 5 2 4 3 4 2" xfId="11003"/>
    <cellStyle name="Normal 5 2 4 3 5" xfId="7569"/>
    <cellStyle name="Normal 5 2 4 3 6" xfId="2608"/>
    <cellStyle name="Normal 5 2 4 4" xfId="1568"/>
    <cellStyle name="Normal 5 2 4 4 2" xfId="4919"/>
    <cellStyle name="Normal 5 2 4 4 2 2" xfId="9903"/>
    <cellStyle name="Normal 5 2 4 4 3" xfId="6648"/>
    <cellStyle name="Normal 5 2 4 4 3 2" xfId="11590"/>
    <cellStyle name="Normal 5 2 4 4 4" xfId="8156"/>
    <cellStyle name="Normal 5 2 4 4 5" xfId="3195"/>
    <cellStyle name="Normal 5 2 4 5" xfId="3716"/>
    <cellStyle name="Normal 5 2 4 5 2" xfId="5389"/>
    <cellStyle name="Normal 5 2 4 5 2 2" xfId="10368"/>
    <cellStyle name="Normal 5 2 4 5 3" xfId="8676"/>
    <cellStyle name="Normal 5 2 4 6" xfId="4038"/>
    <cellStyle name="Normal 5 2 4 6 2" xfId="8812"/>
    <cellStyle name="Normal 5 2 4 7" xfId="5483"/>
    <cellStyle name="Normal 5 2 4 7 2" xfId="10446"/>
    <cellStyle name="Normal 5 2 4 8" xfId="5788"/>
    <cellStyle name="Normal 5 2 4 8 2" xfId="10730"/>
    <cellStyle name="Normal 5 2 4 9" xfId="7296"/>
    <cellStyle name="Normal 5 2 5" xfId="635"/>
    <cellStyle name="Normal 5 2 5 10" xfId="2378"/>
    <cellStyle name="Normal 5 2 5 2" xfId="776"/>
    <cellStyle name="Normal 5 2 5 2 2" xfId="1241"/>
    <cellStyle name="Normal 5 2 5 2 2 2" xfId="1574"/>
    <cellStyle name="Normal 5 2 5 2 2 2 2" xfId="4925"/>
    <cellStyle name="Normal 5 2 5 2 2 2 2 2" xfId="9909"/>
    <cellStyle name="Normal 5 2 5 2 2 2 3" xfId="6654"/>
    <cellStyle name="Normal 5 2 5 2 2 2 3 2" xfId="11596"/>
    <cellStyle name="Normal 5 2 5 2 2 2 4" xfId="8162"/>
    <cellStyle name="Normal 5 2 5 2 2 2 5" xfId="3201"/>
    <cellStyle name="Normal 5 2 5 2 2 3" xfId="4602"/>
    <cellStyle name="Normal 5 2 5 2 2 3 2" xfId="9586"/>
    <cellStyle name="Normal 5 2 5 2 2 4" xfId="6333"/>
    <cellStyle name="Normal 5 2 5 2 2 4 2" xfId="11275"/>
    <cellStyle name="Normal 5 2 5 2 2 5" xfId="7841"/>
    <cellStyle name="Normal 5 2 5 2 2 6" xfId="2880"/>
    <cellStyle name="Normal 5 2 5 2 3" xfId="1573"/>
    <cellStyle name="Normal 5 2 5 2 3 2" xfId="4924"/>
    <cellStyle name="Normal 5 2 5 2 3 2 2" xfId="9908"/>
    <cellStyle name="Normal 5 2 5 2 3 3" xfId="6653"/>
    <cellStyle name="Normal 5 2 5 2 3 3 2" xfId="11595"/>
    <cellStyle name="Normal 5 2 5 2 3 4" xfId="8161"/>
    <cellStyle name="Normal 5 2 5 2 3 5" xfId="3200"/>
    <cellStyle name="Normal 5 2 5 2 4" xfId="4219"/>
    <cellStyle name="Normal 5 2 5 2 4 2" xfId="9205"/>
    <cellStyle name="Normal 5 2 5 2 5" xfId="5966"/>
    <cellStyle name="Normal 5 2 5 2 5 2" xfId="10908"/>
    <cellStyle name="Normal 5 2 5 2 6" xfId="7474"/>
    <cellStyle name="Normal 5 2 5 2 7" xfId="2513"/>
    <cellStyle name="Normal 5 2 5 3" xfId="929"/>
    <cellStyle name="Normal 5 2 5 3 2" xfId="1575"/>
    <cellStyle name="Normal 5 2 5 3 2 2" xfId="4926"/>
    <cellStyle name="Normal 5 2 5 3 2 2 2" xfId="9910"/>
    <cellStyle name="Normal 5 2 5 3 2 3" xfId="6655"/>
    <cellStyle name="Normal 5 2 5 3 2 3 2" xfId="11597"/>
    <cellStyle name="Normal 5 2 5 3 2 4" xfId="8163"/>
    <cellStyle name="Normal 5 2 5 3 2 5" xfId="3202"/>
    <cellStyle name="Normal 5 2 5 3 3" xfId="4361"/>
    <cellStyle name="Normal 5 2 5 3 3 2" xfId="9346"/>
    <cellStyle name="Normal 5 2 5 3 4" xfId="6104"/>
    <cellStyle name="Normal 5 2 5 3 4 2" xfId="11046"/>
    <cellStyle name="Normal 5 2 5 3 5" xfId="7612"/>
    <cellStyle name="Normal 5 2 5 3 6" xfId="2651"/>
    <cellStyle name="Normal 5 2 5 4" xfId="1572"/>
    <cellStyle name="Normal 5 2 5 4 2" xfId="4923"/>
    <cellStyle name="Normal 5 2 5 4 2 2" xfId="9907"/>
    <cellStyle name="Normal 5 2 5 4 3" xfId="6652"/>
    <cellStyle name="Normal 5 2 5 4 3 2" xfId="11594"/>
    <cellStyle name="Normal 5 2 5 4 4" xfId="8160"/>
    <cellStyle name="Normal 5 2 5 4 5" xfId="3199"/>
    <cellStyle name="Normal 5 2 5 5" xfId="3759"/>
    <cellStyle name="Normal 5 2 5 5 2" xfId="5497"/>
    <cellStyle name="Normal 5 2 5 5 2 2" xfId="10459"/>
    <cellStyle name="Normal 5 2 5 5 3" xfId="8719"/>
    <cellStyle name="Normal 5 2 5 6" xfId="4084"/>
    <cellStyle name="Normal 5 2 5 6 2" xfId="8855"/>
    <cellStyle name="Normal 5 2 5 7" xfId="5479"/>
    <cellStyle name="Normal 5 2 5 7 2" xfId="10443"/>
    <cellStyle name="Normal 5 2 5 8" xfId="5831"/>
    <cellStyle name="Normal 5 2 5 8 2" xfId="10773"/>
    <cellStyle name="Normal 5 2 5 9" xfId="7339"/>
    <cellStyle name="Normal 5 2 6" xfId="469"/>
    <cellStyle name="Normal 5 2 6 2" xfId="1039"/>
    <cellStyle name="Normal 5 2 6 2 2" xfId="1577"/>
    <cellStyle name="Normal 5 2 6 2 2 2" xfId="4928"/>
    <cellStyle name="Normal 5 2 6 2 2 2 2" xfId="9912"/>
    <cellStyle name="Normal 5 2 6 2 2 3" xfId="6657"/>
    <cellStyle name="Normal 5 2 6 2 2 3 2" xfId="11599"/>
    <cellStyle name="Normal 5 2 6 2 2 4" xfId="8165"/>
    <cellStyle name="Normal 5 2 6 2 2 5" xfId="3204"/>
    <cellStyle name="Normal 5 2 6 2 3" xfId="4454"/>
    <cellStyle name="Normal 5 2 6 2 3 2" xfId="9439"/>
    <cellStyle name="Normal 5 2 6 2 4" xfId="6194"/>
    <cellStyle name="Normal 5 2 6 2 4 2" xfId="11136"/>
    <cellStyle name="Normal 5 2 6 2 5" xfId="7702"/>
    <cellStyle name="Normal 5 2 6 2 6" xfId="2741"/>
    <cellStyle name="Normal 5 2 6 3" xfId="1576"/>
    <cellStyle name="Normal 5 2 6 3 2" xfId="4927"/>
    <cellStyle name="Normal 5 2 6 3 2 2" xfId="9911"/>
    <cellStyle name="Normal 5 2 6 3 3" xfId="6656"/>
    <cellStyle name="Normal 5 2 6 3 3 2" xfId="11598"/>
    <cellStyle name="Normal 5 2 6 3 4" xfId="8164"/>
    <cellStyle name="Normal 5 2 6 3 5" xfId="3203"/>
    <cellStyle name="Normal 5 2 6 4" xfId="3985"/>
    <cellStyle name="Normal 5 2 6 4 2" xfId="9057"/>
    <cellStyle name="Normal 5 2 6 5" xfId="5742"/>
    <cellStyle name="Normal 5 2 6 5 2" xfId="10684"/>
    <cellStyle name="Normal 5 2 6 6" xfId="7250"/>
    <cellStyle name="Normal 5 2 6 7" xfId="2289"/>
    <cellStyle name="Normal 5 2 7" xfId="686"/>
    <cellStyle name="Normal 5 2 7 2" xfId="1152"/>
    <cellStyle name="Normal 5 2 7 2 2" xfId="1579"/>
    <cellStyle name="Normal 5 2 7 2 2 2" xfId="4930"/>
    <cellStyle name="Normal 5 2 7 2 2 2 2" xfId="9914"/>
    <cellStyle name="Normal 5 2 7 2 2 3" xfId="6659"/>
    <cellStyle name="Normal 5 2 7 2 2 3 2" xfId="11601"/>
    <cellStyle name="Normal 5 2 7 2 2 4" xfId="8167"/>
    <cellStyle name="Normal 5 2 7 2 2 5" xfId="3206"/>
    <cellStyle name="Normal 5 2 7 2 3" xfId="4513"/>
    <cellStyle name="Normal 5 2 7 2 3 2" xfId="9497"/>
    <cellStyle name="Normal 5 2 7 2 4" xfId="6244"/>
    <cellStyle name="Normal 5 2 7 2 4 2" xfId="11186"/>
    <cellStyle name="Normal 5 2 7 2 5" xfId="7752"/>
    <cellStyle name="Normal 5 2 7 2 6" xfId="2791"/>
    <cellStyle name="Normal 5 2 7 3" xfId="1578"/>
    <cellStyle name="Normal 5 2 7 3 2" xfId="4929"/>
    <cellStyle name="Normal 5 2 7 3 2 2" xfId="9913"/>
    <cellStyle name="Normal 5 2 7 3 3" xfId="6658"/>
    <cellStyle name="Normal 5 2 7 3 3 2" xfId="11600"/>
    <cellStyle name="Normal 5 2 7 3 4" xfId="8166"/>
    <cellStyle name="Normal 5 2 7 3 5" xfId="3205"/>
    <cellStyle name="Normal 5 2 7 4" xfId="4130"/>
    <cellStyle name="Normal 5 2 7 4 2" xfId="9116"/>
    <cellStyle name="Normal 5 2 7 5" xfId="5877"/>
    <cellStyle name="Normal 5 2 7 5 2" xfId="10819"/>
    <cellStyle name="Normal 5 2 7 6" xfId="7385"/>
    <cellStyle name="Normal 5 2 7 7" xfId="2424"/>
    <cellStyle name="Normal 5 2 8" xfId="353"/>
    <cellStyle name="Normal 5 2 8 2" xfId="981"/>
    <cellStyle name="Normal 5 2 8 2 2" xfId="1581"/>
    <cellStyle name="Normal 5 2 8 2 2 2" xfId="4932"/>
    <cellStyle name="Normal 5 2 8 2 2 2 2" xfId="9916"/>
    <cellStyle name="Normal 5 2 8 2 2 3" xfId="6661"/>
    <cellStyle name="Normal 5 2 8 2 2 3 2" xfId="11603"/>
    <cellStyle name="Normal 5 2 8 2 2 4" xfId="8169"/>
    <cellStyle name="Normal 5 2 8 2 2 5" xfId="3208"/>
    <cellStyle name="Normal 5 2 8 2 3" xfId="4408"/>
    <cellStyle name="Normal 5 2 8 2 3 2" xfId="9393"/>
    <cellStyle name="Normal 5 2 8 2 4" xfId="6150"/>
    <cellStyle name="Normal 5 2 8 2 4 2" xfId="11092"/>
    <cellStyle name="Normal 5 2 8 2 5" xfId="7658"/>
    <cellStyle name="Normal 5 2 8 2 6" xfId="2697"/>
    <cellStyle name="Normal 5 2 8 3" xfId="1580"/>
    <cellStyle name="Normal 5 2 8 3 2" xfId="4931"/>
    <cellStyle name="Normal 5 2 8 3 2 2" xfId="9915"/>
    <cellStyle name="Normal 5 2 8 3 3" xfId="6660"/>
    <cellStyle name="Normal 5 2 8 3 3 2" xfId="11602"/>
    <cellStyle name="Normal 5 2 8 3 4" xfId="8168"/>
    <cellStyle name="Normal 5 2 8 3 5" xfId="3207"/>
    <cellStyle name="Normal 5 2 8 4" xfId="3925"/>
    <cellStyle name="Normal 5 2 8 4 2" xfId="9005"/>
    <cellStyle name="Normal 5 2 8 5" xfId="5693"/>
    <cellStyle name="Normal 5 2 8 5 2" xfId="10635"/>
    <cellStyle name="Normal 5 2 8 6" xfId="7201"/>
    <cellStyle name="Normal 5 2 8 7" xfId="2240"/>
    <cellStyle name="Normal 5 2 9" xfId="835"/>
    <cellStyle name="Normal 5 2 9 2" xfId="1582"/>
    <cellStyle name="Normal 5 2 9 2 2" xfId="4933"/>
    <cellStyle name="Normal 5 2 9 2 2 2" xfId="9917"/>
    <cellStyle name="Normal 5 2 9 2 3" xfId="6662"/>
    <cellStyle name="Normal 5 2 9 2 3 2" xfId="11604"/>
    <cellStyle name="Normal 5 2 9 2 4" xfId="8170"/>
    <cellStyle name="Normal 5 2 9 2 5" xfId="3209"/>
    <cellStyle name="Normal 5 2 9 3" xfId="4270"/>
    <cellStyle name="Normal 5 2 9 3 2" xfId="9256"/>
    <cellStyle name="Normal 5 2 9 4" xfId="6015"/>
    <cellStyle name="Normal 5 2 9 4 2" xfId="10957"/>
    <cellStyle name="Normal 5 2 9 5" xfId="7523"/>
    <cellStyle name="Normal 5 2 9 6" xfId="2562"/>
    <cellStyle name="Normal 5 3" xfId="123"/>
    <cellStyle name="Normal 5 3 10" xfId="2125"/>
    <cellStyle name="Normal 5 3 10 2" xfId="5466"/>
    <cellStyle name="Normal 5 3 10 2 2" xfId="10432"/>
    <cellStyle name="Normal 5 3 10 3" xfId="8632"/>
    <cellStyle name="Normal 5 3 11" xfId="3672"/>
    <cellStyle name="Normal 5 3 11 2" xfId="8769"/>
    <cellStyle name="Normal 5 3 12" xfId="3817"/>
    <cellStyle name="Normal 5 3 12 2" xfId="8909"/>
    <cellStyle name="Normal 5 3 13" xfId="5606"/>
    <cellStyle name="Normal 5 3 13 2" xfId="10548"/>
    <cellStyle name="Normal 5 3 14" xfId="7114"/>
    <cellStyle name="Normal 5 3 15" xfId="2095"/>
    <cellStyle name="Normal 5 3 2" xfId="564"/>
    <cellStyle name="Normal 5 3 2 10" xfId="2338"/>
    <cellStyle name="Normal 5 3 2 2" xfId="735"/>
    <cellStyle name="Normal 5 3 2 2 2" xfId="1201"/>
    <cellStyle name="Normal 5 3 2 2 2 2" xfId="1585"/>
    <cellStyle name="Normal 5 3 2 2 2 2 2" xfId="4936"/>
    <cellStyle name="Normal 5 3 2 2 2 2 2 2" xfId="9920"/>
    <cellStyle name="Normal 5 3 2 2 2 2 3" xfId="6665"/>
    <cellStyle name="Normal 5 3 2 2 2 2 3 2" xfId="11607"/>
    <cellStyle name="Normal 5 3 2 2 2 2 4" xfId="8173"/>
    <cellStyle name="Normal 5 3 2 2 2 2 5" xfId="3212"/>
    <cellStyle name="Normal 5 3 2 2 2 3" xfId="4562"/>
    <cellStyle name="Normal 5 3 2 2 2 3 2" xfId="9546"/>
    <cellStyle name="Normal 5 3 2 2 2 4" xfId="6293"/>
    <cellStyle name="Normal 5 3 2 2 2 4 2" xfId="11235"/>
    <cellStyle name="Normal 5 3 2 2 2 5" xfId="7801"/>
    <cellStyle name="Normal 5 3 2 2 2 6" xfId="2840"/>
    <cellStyle name="Normal 5 3 2 2 3" xfId="1584"/>
    <cellStyle name="Normal 5 3 2 2 3 2" xfId="4935"/>
    <cellStyle name="Normal 5 3 2 2 3 2 2" xfId="9919"/>
    <cellStyle name="Normal 5 3 2 2 3 3" xfId="6664"/>
    <cellStyle name="Normal 5 3 2 2 3 3 2" xfId="11606"/>
    <cellStyle name="Normal 5 3 2 2 3 4" xfId="8172"/>
    <cellStyle name="Normal 5 3 2 2 3 5" xfId="3211"/>
    <cellStyle name="Normal 5 3 2 2 4" xfId="4179"/>
    <cellStyle name="Normal 5 3 2 2 4 2" xfId="9165"/>
    <cellStyle name="Normal 5 3 2 2 5" xfId="5926"/>
    <cellStyle name="Normal 5 3 2 2 5 2" xfId="10868"/>
    <cellStyle name="Normal 5 3 2 2 6" xfId="7434"/>
    <cellStyle name="Normal 5 3 2 2 7" xfId="2473"/>
    <cellStyle name="Normal 5 3 2 3" xfId="888"/>
    <cellStyle name="Normal 5 3 2 3 2" xfId="1586"/>
    <cellStyle name="Normal 5 3 2 3 2 2" xfId="4937"/>
    <cellStyle name="Normal 5 3 2 3 2 2 2" xfId="9921"/>
    <cellStyle name="Normal 5 3 2 3 2 3" xfId="6666"/>
    <cellStyle name="Normal 5 3 2 3 2 3 2" xfId="11608"/>
    <cellStyle name="Normal 5 3 2 3 2 4" xfId="8174"/>
    <cellStyle name="Normal 5 3 2 3 2 5" xfId="3213"/>
    <cellStyle name="Normal 5 3 2 3 3" xfId="4321"/>
    <cellStyle name="Normal 5 3 2 3 3 2" xfId="9306"/>
    <cellStyle name="Normal 5 3 2 3 4" xfId="6064"/>
    <cellStyle name="Normal 5 3 2 3 4 2" xfId="11006"/>
    <cellStyle name="Normal 5 3 2 3 5" xfId="7572"/>
    <cellStyle name="Normal 5 3 2 3 6" xfId="2611"/>
    <cellStyle name="Normal 5 3 2 4" xfId="1583"/>
    <cellStyle name="Normal 5 3 2 4 2" xfId="4934"/>
    <cellStyle name="Normal 5 3 2 4 2 2" xfId="9918"/>
    <cellStyle name="Normal 5 3 2 4 3" xfId="6663"/>
    <cellStyle name="Normal 5 3 2 4 3 2" xfId="11605"/>
    <cellStyle name="Normal 5 3 2 4 4" xfId="8171"/>
    <cellStyle name="Normal 5 3 2 4 5" xfId="3210"/>
    <cellStyle name="Normal 5 3 2 5" xfId="3719"/>
    <cellStyle name="Normal 5 3 2 5 2" xfId="4492"/>
    <cellStyle name="Normal 5 3 2 5 2 2" xfId="9476"/>
    <cellStyle name="Normal 5 3 2 5 3" xfId="8679"/>
    <cellStyle name="Normal 5 3 2 6" xfId="4041"/>
    <cellStyle name="Normal 5 3 2 6 2" xfId="8815"/>
    <cellStyle name="Normal 5 3 2 7" xfId="5436"/>
    <cellStyle name="Normal 5 3 2 7 2" xfId="10410"/>
    <cellStyle name="Normal 5 3 2 8" xfId="5791"/>
    <cellStyle name="Normal 5 3 2 8 2" xfId="10733"/>
    <cellStyle name="Normal 5 3 2 9" xfId="7299"/>
    <cellStyle name="Normal 5 3 3" xfId="638"/>
    <cellStyle name="Normal 5 3 3 10" xfId="2381"/>
    <cellStyle name="Normal 5 3 3 2" xfId="779"/>
    <cellStyle name="Normal 5 3 3 2 2" xfId="1244"/>
    <cellStyle name="Normal 5 3 3 2 2 2" xfId="1589"/>
    <cellStyle name="Normal 5 3 3 2 2 2 2" xfId="4940"/>
    <cellStyle name="Normal 5 3 3 2 2 2 2 2" xfId="9924"/>
    <cellStyle name="Normal 5 3 3 2 2 2 3" xfId="6669"/>
    <cellStyle name="Normal 5 3 3 2 2 2 3 2" xfId="11611"/>
    <cellStyle name="Normal 5 3 3 2 2 2 4" xfId="8177"/>
    <cellStyle name="Normal 5 3 3 2 2 2 5" xfId="3216"/>
    <cellStyle name="Normal 5 3 3 2 2 3" xfId="4605"/>
    <cellStyle name="Normal 5 3 3 2 2 3 2" xfId="9589"/>
    <cellStyle name="Normal 5 3 3 2 2 4" xfId="6336"/>
    <cellStyle name="Normal 5 3 3 2 2 4 2" xfId="11278"/>
    <cellStyle name="Normal 5 3 3 2 2 5" xfId="7844"/>
    <cellStyle name="Normal 5 3 3 2 2 6" xfId="2883"/>
    <cellStyle name="Normal 5 3 3 2 3" xfId="1588"/>
    <cellStyle name="Normal 5 3 3 2 3 2" xfId="4939"/>
    <cellStyle name="Normal 5 3 3 2 3 2 2" xfId="9923"/>
    <cellStyle name="Normal 5 3 3 2 3 3" xfId="6668"/>
    <cellStyle name="Normal 5 3 3 2 3 3 2" xfId="11610"/>
    <cellStyle name="Normal 5 3 3 2 3 4" xfId="8176"/>
    <cellStyle name="Normal 5 3 3 2 3 5" xfId="3215"/>
    <cellStyle name="Normal 5 3 3 2 4" xfId="4222"/>
    <cellStyle name="Normal 5 3 3 2 4 2" xfId="9208"/>
    <cellStyle name="Normal 5 3 3 2 5" xfId="5969"/>
    <cellStyle name="Normal 5 3 3 2 5 2" xfId="10911"/>
    <cellStyle name="Normal 5 3 3 2 6" xfId="7477"/>
    <cellStyle name="Normal 5 3 3 2 7" xfId="2516"/>
    <cellStyle name="Normal 5 3 3 3" xfId="932"/>
    <cellStyle name="Normal 5 3 3 3 2" xfId="1590"/>
    <cellStyle name="Normal 5 3 3 3 2 2" xfId="4941"/>
    <cellStyle name="Normal 5 3 3 3 2 2 2" xfId="9925"/>
    <cellStyle name="Normal 5 3 3 3 2 3" xfId="6670"/>
    <cellStyle name="Normal 5 3 3 3 2 3 2" xfId="11612"/>
    <cellStyle name="Normal 5 3 3 3 2 4" xfId="8178"/>
    <cellStyle name="Normal 5 3 3 3 2 5" xfId="3217"/>
    <cellStyle name="Normal 5 3 3 3 3" xfId="4364"/>
    <cellStyle name="Normal 5 3 3 3 3 2" xfId="9349"/>
    <cellStyle name="Normal 5 3 3 3 4" xfId="6107"/>
    <cellStyle name="Normal 5 3 3 3 4 2" xfId="11049"/>
    <cellStyle name="Normal 5 3 3 3 5" xfId="7615"/>
    <cellStyle name="Normal 5 3 3 3 6" xfId="2654"/>
    <cellStyle name="Normal 5 3 3 4" xfId="1587"/>
    <cellStyle name="Normal 5 3 3 4 2" xfId="4938"/>
    <cellStyle name="Normal 5 3 3 4 2 2" xfId="9922"/>
    <cellStyle name="Normal 5 3 3 4 3" xfId="6667"/>
    <cellStyle name="Normal 5 3 3 4 3 2" xfId="11609"/>
    <cellStyle name="Normal 5 3 3 4 4" xfId="8175"/>
    <cellStyle name="Normal 5 3 3 4 5" xfId="3214"/>
    <cellStyle name="Normal 5 3 3 5" xfId="3762"/>
    <cellStyle name="Normal 5 3 3 5 2" xfId="5393"/>
    <cellStyle name="Normal 5 3 3 5 2 2" xfId="10372"/>
    <cellStyle name="Normal 5 3 3 5 3" xfId="8722"/>
    <cellStyle name="Normal 5 3 3 6" xfId="4087"/>
    <cellStyle name="Normal 5 3 3 6 2" xfId="8858"/>
    <cellStyle name="Normal 5 3 3 7" xfId="5423"/>
    <cellStyle name="Normal 5 3 3 7 2" xfId="10399"/>
    <cellStyle name="Normal 5 3 3 8" xfId="5834"/>
    <cellStyle name="Normal 5 3 3 8 2" xfId="10776"/>
    <cellStyle name="Normal 5 3 3 9" xfId="7342"/>
    <cellStyle name="Normal 5 3 4" xfId="472"/>
    <cellStyle name="Normal 5 3 4 2" xfId="1042"/>
    <cellStyle name="Normal 5 3 4 2 2" xfId="1592"/>
    <cellStyle name="Normal 5 3 4 2 2 2" xfId="4943"/>
    <cellStyle name="Normal 5 3 4 2 2 2 2" xfId="9927"/>
    <cellStyle name="Normal 5 3 4 2 2 3" xfId="6672"/>
    <cellStyle name="Normal 5 3 4 2 2 3 2" xfId="11614"/>
    <cellStyle name="Normal 5 3 4 2 2 4" xfId="8180"/>
    <cellStyle name="Normal 5 3 4 2 2 5" xfId="3219"/>
    <cellStyle name="Normal 5 3 4 2 3" xfId="4457"/>
    <cellStyle name="Normal 5 3 4 2 3 2" xfId="9442"/>
    <cellStyle name="Normal 5 3 4 2 4" xfId="6197"/>
    <cellStyle name="Normal 5 3 4 2 4 2" xfId="11139"/>
    <cellStyle name="Normal 5 3 4 2 5" xfId="7705"/>
    <cellStyle name="Normal 5 3 4 2 6" xfId="2744"/>
    <cellStyle name="Normal 5 3 4 3" xfId="1591"/>
    <cellStyle name="Normal 5 3 4 3 2" xfId="4942"/>
    <cellStyle name="Normal 5 3 4 3 2 2" xfId="9926"/>
    <cellStyle name="Normal 5 3 4 3 3" xfId="6671"/>
    <cellStyle name="Normal 5 3 4 3 3 2" xfId="11613"/>
    <cellStyle name="Normal 5 3 4 3 4" xfId="8179"/>
    <cellStyle name="Normal 5 3 4 3 5" xfId="3218"/>
    <cellStyle name="Normal 5 3 4 4" xfId="3988"/>
    <cellStyle name="Normal 5 3 4 4 2" xfId="9060"/>
    <cellStyle name="Normal 5 3 4 5" xfId="5745"/>
    <cellStyle name="Normal 5 3 4 5 2" xfId="10687"/>
    <cellStyle name="Normal 5 3 4 6" xfId="7253"/>
    <cellStyle name="Normal 5 3 4 7" xfId="2292"/>
    <cellStyle name="Normal 5 3 5" xfId="689"/>
    <cellStyle name="Normal 5 3 5 2" xfId="1155"/>
    <cellStyle name="Normal 5 3 5 2 2" xfId="1594"/>
    <cellStyle name="Normal 5 3 5 2 2 2" xfId="4945"/>
    <cellStyle name="Normal 5 3 5 2 2 2 2" xfId="9929"/>
    <cellStyle name="Normal 5 3 5 2 2 3" xfId="6674"/>
    <cellStyle name="Normal 5 3 5 2 2 3 2" xfId="11616"/>
    <cellStyle name="Normal 5 3 5 2 2 4" xfId="8182"/>
    <cellStyle name="Normal 5 3 5 2 2 5" xfId="3221"/>
    <cellStyle name="Normal 5 3 5 2 3" xfId="4516"/>
    <cellStyle name="Normal 5 3 5 2 3 2" xfId="9500"/>
    <cellStyle name="Normal 5 3 5 2 4" xfId="6247"/>
    <cellStyle name="Normal 5 3 5 2 4 2" xfId="11189"/>
    <cellStyle name="Normal 5 3 5 2 5" xfId="7755"/>
    <cellStyle name="Normal 5 3 5 2 6" xfId="2794"/>
    <cellStyle name="Normal 5 3 5 3" xfId="1593"/>
    <cellStyle name="Normal 5 3 5 3 2" xfId="4944"/>
    <cellStyle name="Normal 5 3 5 3 2 2" xfId="9928"/>
    <cellStyle name="Normal 5 3 5 3 3" xfId="6673"/>
    <cellStyle name="Normal 5 3 5 3 3 2" xfId="11615"/>
    <cellStyle name="Normal 5 3 5 3 4" xfId="8181"/>
    <cellStyle name="Normal 5 3 5 3 5" xfId="3220"/>
    <cellStyle name="Normal 5 3 5 4" xfId="4133"/>
    <cellStyle name="Normal 5 3 5 4 2" xfId="9119"/>
    <cellStyle name="Normal 5 3 5 5" xfId="5880"/>
    <cellStyle name="Normal 5 3 5 5 2" xfId="10822"/>
    <cellStyle name="Normal 5 3 5 6" xfId="7388"/>
    <cellStyle name="Normal 5 3 5 7" xfId="2427"/>
    <cellStyle name="Normal 5 3 6" xfId="356"/>
    <cellStyle name="Normal 5 3 6 2" xfId="984"/>
    <cellStyle name="Normal 5 3 6 2 2" xfId="1596"/>
    <cellStyle name="Normal 5 3 6 2 2 2" xfId="4947"/>
    <cellStyle name="Normal 5 3 6 2 2 2 2" xfId="9931"/>
    <cellStyle name="Normal 5 3 6 2 2 3" xfId="6676"/>
    <cellStyle name="Normal 5 3 6 2 2 3 2" xfId="11618"/>
    <cellStyle name="Normal 5 3 6 2 2 4" xfId="8184"/>
    <cellStyle name="Normal 5 3 6 2 2 5" xfId="3223"/>
    <cellStyle name="Normal 5 3 6 2 3" xfId="4411"/>
    <cellStyle name="Normal 5 3 6 2 3 2" xfId="9396"/>
    <cellStyle name="Normal 5 3 6 2 4" xfId="6153"/>
    <cellStyle name="Normal 5 3 6 2 4 2" xfId="11095"/>
    <cellStyle name="Normal 5 3 6 2 5" xfId="7661"/>
    <cellStyle name="Normal 5 3 6 2 6" xfId="2700"/>
    <cellStyle name="Normal 5 3 6 3" xfId="1595"/>
    <cellStyle name="Normal 5 3 6 3 2" xfId="4946"/>
    <cellStyle name="Normal 5 3 6 3 2 2" xfId="9930"/>
    <cellStyle name="Normal 5 3 6 3 3" xfId="6675"/>
    <cellStyle name="Normal 5 3 6 3 3 2" xfId="11617"/>
    <cellStyle name="Normal 5 3 6 3 4" xfId="8183"/>
    <cellStyle name="Normal 5 3 6 3 5" xfId="3222"/>
    <cellStyle name="Normal 5 3 6 4" xfId="3928"/>
    <cellStyle name="Normal 5 3 6 4 2" xfId="9008"/>
    <cellStyle name="Normal 5 3 6 5" xfId="5696"/>
    <cellStyle name="Normal 5 3 6 5 2" xfId="10638"/>
    <cellStyle name="Normal 5 3 6 6" xfId="7204"/>
    <cellStyle name="Normal 5 3 6 7" xfId="2243"/>
    <cellStyle name="Normal 5 3 7" xfId="838"/>
    <cellStyle name="Normal 5 3 7 2" xfId="1597"/>
    <cellStyle name="Normal 5 3 7 2 2" xfId="4948"/>
    <cellStyle name="Normal 5 3 7 2 2 2" xfId="9932"/>
    <cellStyle name="Normal 5 3 7 2 3" xfId="6677"/>
    <cellStyle name="Normal 5 3 7 2 3 2" xfId="11619"/>
    <cellStyle name="Normal 5 3 7 2 4" xfId="8185"/>
    <cellStyle name="Normal 5 3 7 2 5" xfId="3224"/>
    <cellStyle name="Normal 5 3 7 3" xfId="4273"/>
    <cellStyle name="Normal 5 3 7 3 2" xfId="9259"/>
    <cellStyle name="Normal 5 3 7 4" xfId="6018"/>
    <cellStyle name="Normal 5 3 7 4 2" xfId="10960"/>
    <cellStyle name="Normal 5 3 7 5" xfId="7526"/>
    <cellStyle name="Normal 5 3 7 6" xfId="2565"/>
    <cellStyle name="Normal 5 3 8" xfId="1305"/>
    <cellStyle name="Normal 5 3 8 2" xfId="4656"/>
    <cellStyle name="Normal 5 3 8 2 2" xfId="9640"/>
    <cellStyle name="Normal 5 3 8 3" xfId="6385"/>
    <cellStyle name="Normal 5 3 8 3 2" xfId="11327"/>
    <cellStyle name="Normal 5 3 8 4" xfId="7893"/>
    <cellStyle name="Normal 5 3 8 5" xfId="2932"/>
    <cellStyle name="Normal 5 3 9" xfId="248"/>
    <cellStyle name="Normal 5 3 9 2" xfId="3874"/>
    <cellStyle name="Normal 5 3 9 2 2" xfId="8961"/>
    <cellStyle name="Normal 5 3 9 3" xfId="5652"/>
    <cellStyle name="Normal 5 3 9 3 2" xfId="10594"/>
    <cellStyle name="Normal 5 3 9 4" xfId="7160"/>
    <cellStyle name="Normal 5 3 9 5" xfId="2198"/>
    <cellStyle name="Normal 5 4" xfId="160"/>
    <cellStyle name="Normal 5 4 10" xfId="2140"/>
    <cellStyle name="Normal 5 4 10 2" xfId="5481"/>
    <cellStyle name="Normal 5 4 10 2 2" xfId="10444"/>
    <cellStyle name="Normal 5 4 10 3" xfId="8633"/>
    <cellStyle name="Normal 5 4 11" xfId="3673"/>
    <cellStyle name="Normal 5 4 11 2" xfId="8770"/>
    <cellStyle name="Normal 5 4 12" xfId="3836"/>
    <cellStyle name="Normal 5 4 12 2" xfId="8927"/>
    <cellStyle name="Normal 5 4 13" xfId="5621"/>
    <cellStyle name="Normal 5 4 13 2" xfId="10563"/>
    <cellStyle name="Normal 5 4 14" xfId="7129"/>
    <cellStyle name="Normal 5 4 15" xfId="2096"/>
    <cellStyle name="Normal 5 4 2" xfId="565"/>
    <cellStyle name="Normal 5 4 2 10" xfId="2339"/>
    <cellStyle name="Normal 5 4 2 2" xfId="736"/>
    <cellStyle name="Normal 5 4 2 2 2" xfId="1202"/>
    <cellStyle name="Normal 5 4 2 2 2 2" xfId="1600"/>
    <cellStyle name="Normal 5 4 2 2 2 2 2" xfId="4951"/>
    <cellStyle name="Normal 5 4 2 2 2 2 2 2" xfId="9935"/>
    <cellStyle name="Normal 5 4 2 2 2 2 3" xfId="6680"/>
    <cellStyle name="Normal 5 4 2 2 2 2 3 2" xfId="11622"/>
    <cellStyle name="Normal 5 4 2 2 2 2 4" xfId="8188"/>
    <cellStyle name="Normal 5 4 2 2 2 2 5" xfId="3227"/>
    <cellStyle name="Normal 5 4 2 2 2 3" xfId="4563"/>
    <cellStyle name="Normal 5 4 2 2 2 3 2" xfId="9547"/>
    <cellStyle name="Normal 5 4 2 2 2 4" xfId="6294"/>
    <cellStyle name="Normal 5 4 2 2 2 4 2" xfId="11236"/>
    <cellStyle name="Normal 5 4 2 2 2 5" xfId="7802"/>
    <cellStyle name="Normal 5 4 2 2 2 6" xfId="2841"/>
    <cellStyle name="Normal 5 4 2 2 3" xfId="1599"/>
    <cellStyle name="Normal 5 4 2 2 3 2" xfId="4950"/>
    <cellStyle name="Normal 5 4 2 2 3 2 2" xfId="9934"/>
    <cellStyle name="Normal 5 4 2 2 3 3" xfId="6679"/>
    <cellStyle name="Normal 5 4 2 2 3 3 2" xfId="11621"/>
    <cellStyle name="Normal 5 4 2 2 3 4" xfId="8187"/>
    <cellStyle name="Normal 5 4 2 2 3 5" xfId="3226"/>
    <cellStyle name="Normal 5 4 2 2 4" xfId="4180"/>
    <cellStyle name="Normal 5 4 2 2 4 2" xfId="9166"/>
    <cellStyle name="Normal 5 4 2 2 5" xfId="5927"/>
    <cellStyle name="Normal 5 4 2 2 5 2" xfId="10869"/>
    <cellStyle name="Normal 5 4 2 2 6" xfId="7435"/>
    <cellStyle name="Normal 5 4 2 2 7" xfId="2474"/>
    <cellStyle name="Normal 5 4 2 3" xfId="889"/>
    <cellStyle name="Normal 5 4 2 3 2" xfId="1601"/>
    <cellStyle name="Normal 5 4 2 3 2 2" xfId="4952"/>
    <cellStyle name="Normal 5 4 2 3 2 2 2" xfId="9936"/>
    <cellStyle name="Normal 5 4 2 3 2 3" xfId="6681"/>
    <cellStyle name="Normal 5 4 2 3 2 3 2" xfId="11623"/>
    <cellStyle name="Normal 5 4 2 3 2 4" xfId="8189"/>
    <cellStyle name="Normal 5 4 2 3 2 5" xfId="3228"/>
    <cellStyle name="Normal 5 4 2 3 3" xfId="4322"/>
    <cellStyle name="Normal 5 4 2 3 3 2" xfId="9307"/>
    <cellStyle name="Normal 5 4 2 3 4" xfId="6065"/>
    <cellStyle name="Normal 5 4 2 3 4 2" xfId="11007"/>
    <cellStyle name="Normal 5 4 2 3 5" xfId="7573"/>
    <cellStyle name="Normal 5 4 2 3 6" xfId="2612"/>
    <cellStyle name="Normal 5 4 2 4" xfId="1598"/>
    <cellStyle name="Normal 5 4 2 4 2" xfId="4949"/>
    <cellStyle name="Normal 5 4 2 4 2 2" xfId="9933"/>
    <cellStyle name="Normal 5 4 2 4 3" xfId="6678"/>
    <cellStyle name="Normal 5 4 2 4 3 2" xfId="11620"/>
    <cellStyle name="Normal 5 4 2 4 4" xfId="8186"/>
    <cellStyle name="Normal 5 4 2 4 5" xfId="3225"/>
    <cellStyle name="Normal 5 4 2 5" xfId="3720"/>
    <cellStyle name="Normal 5 4 2 5 2" xfId="5379"/>
    <cellStyle name="Normal 5 4 2 5 2 2" xfId="10361"/>
    <cellStyle name="Normal 5 4 2 5 3" xfId="8680"/>
    <cellStyle name="Normal 5 4 2 6" xfId="4042"/>
    <cellStyle name="Normal 5 4 2 6 2" xfId="8816"/>
    <cellStyle name="Normal 5 4 2 7" xfId="5429"/>
    <cellStyle name="Normal 5 4 2 7 2" xfId="10403"/>
    <cellStyle name="Normal 5 4 2 8" xfId="5792"/>
    <cellStyle name="Normal 5 4 2 8 2" xfId="10734"/>
    <cellStyle name="Normal 5 4 2 9" xfId="7300"/>
    <cellStyle name="Normal 5 4 3" xfId="639"/>
    <cellStyle name="Normal 5 4 3 10" xfId="2382"/>
    <cellStyle name="Normal 5 4 3 2" xfId="780"/>
    <cellStyle name="Normal 5 4 3 2 2" xfId="1245"/>
    <cellStyle name="Normal 5 4 3 2 2 2" xfId="1604"/>
    <cellStyle name="Normal 5 4 3 2 2 2 2" xfId="4955"/>
    <cellStyle name="Normal 5 4 3 2 2 2 2 2" xfId="9939"/>
    <cellStyle name="Normal 5 4 3 2 2 2 3" xfId="6684"/>
    <cellStyle name="Normal 5 4 3 2 2 2 3 2" xfId="11626"/>
    <cellStyle name="Normal 5 4 3 2 2 2 4" xfId="8192"/>
    <cellStyle name="Normal 5 4 3 2 2 2 5" xfId="3231"/>
    <cellStyle name="Normal 5 4 3 2 2 3" xfId="4606"/>
    <cellStyle name="Normal 5 4 3 2 2 3 2" xfId="9590"/>
    <cellStyle name="Normal 5 4 3 2 2 4" xfId="6337"/>
    <cellStyle name="Normal 5 4 3 2 2 4 2" xfId="11279"/>
    <cellStyle name="Normal 5 4 3 2 2 5" xfId="7845"/>
    <cellStyle name="Normal 5 4 3 2 2 6" xfId="2884"/>
    <cellStyle name="Normal 5 4 3 2 3" xfId="1603"/>
    <cellStyle name="Normal 5 4 3 2 3 2" xfId="4954"/>
    <cellStyle name="Normal 5 4 3 2 3 2 2" xfId="9938"/>
    <cellStyle name="Normal 5 4 3 2 3 3" xfId="6683"/>
    <cellStyle name="Normal 5 4 3 2 3 3 2" xfId="11625"/>
    <cellStyle name="Normal 5 4 3 2 3 4" xfId="8191"/>
    <cellStyle name="Normal 5 4 3 2 3 5" xfId="3230"/>
    <cellStyle name="Normal 5 4 3 2 4" xfId="4223"/>
    <cellStyle name="Normal 5 4 3 2 4 2" xfId="9209"/>
    <cellStyle name="Normal 5 4 3 2 5" xfId="5970"/>
    <cellStyle name="Normal 5 4 3 2 5 2" xfId="10912"/>
    <cellStyle name="Normal 5 4 3 2 6" xfId="7478"/>
    <cellStyle name="Normal 5 4 3 2 7" xfId="2517"/>
    <cellStyle name="Normal 5 4 3 3" xfId="933"/>
    <cellStyle name="Normal 5 4 3 3 2" xfId="1605"/>
    <cellStyle name="Normal 5 4 3 3 2 2" xfId="4956"/>
    <cellStyle name="Normal 5 4 3 3 2 2 2" xfId="9940"/>
    <cellStyle name="Normal 5 4 3 3 2 3" xfId="6685"/>
    <cellStyle name="Normal 5 4 3 3 2 3 2" xfId="11627"/>
    <cellStyle name="Normal 5 4 3 3 2 4" xfId="8193"/>
    <cellStyle name="Normal 5 4 3 3 2 5" xfId="3232"/>
    <cellStyle name="Normal 5 4 3 3 3" xfId="4365"/>
    <cellStyle name="Normal 5 4 3 3 3 2" xfId="9350"/>
    <cellStyle name="Normal 5 4 3 3 4" xfId="6108"/>
    <cellStyle name="Normal 5 4 3 3 4 2" xfId="11050"/>
    <cellStyle name="Normal 5 4 3 3 5" xfId="7616"/>
    <cellStyle name="Normal 5 4 3 3 6" xfId="2655"/>
    <cellStyle name="Normal 5 4 3 4" xfId="1602"/>
    <cellStyle name="Normal 5 4 3 4 2" xfId="4953"/>
    <cellStyle name="Normal 5 4 3 4 2 2" xfId="9937"/>
    <cellStyle name="Normal 5 4 3 4 3" xfId="6682"/>
    <cellStyle name="Normal 5 4 3 4 3 2" xfId="11624"/>
    <cellStyle name="Normal 5 4 3 4 4" xfId="8190"/>
    <cellStyle name="Normal 5 4 3 4 5" xfId="3229"/>
    <cellStyle name="Normal 5 4 3 5" xfId="3763"/>
    <cellStyle name="Normal 5 4 3 5 2" xfId="5570"/>
    <cellStyle name="Normal 5 4 3 5 2 2" xfId="10519"/>
    <cellStyle name="Normal 5 4 3 5 3" xfId="8723"/>
    <cellStyle name="Normal 5 4 3 6" xfId="4088"/>
    <cellStyle name="Normal 5 4 3 6 2" xfId="8859"/>
    <cellStyle name="Normal 5 4 3 7" xfId="3969"/>
    <cellStyle name="Normal 5 4 3 7 2" xfId="9042"/>
    <cellStyle name="Normal 5 4 3 8" xfId="5835"/>
    <cellStyle name="Normal 5 4 3 8 2" xfId="10777"/>
    <cellStyle name="Normal 5 4 3 9" xfId="7343"/>
    <cellStyle name="Normal 5 4 4" xfId="473"/>
    <cellStyle name="Normal 5 4 4 2" xfId="1043"/>
    <cellStyle name="Normal 5 4 4 2 2" xfId="1607"/>
    <cellStyle name="Normal 5 4 4 2 2 2" xfId="4958"/>
    <cellStyle name="Normal 5 4 4 2 2 2 2" xfId="9942"/>
    <cellStyle name="Normal 5 4 4 2 2 3" xfId="6687"/>
    <cellStyle name="Normal 5 4 4 2 2 3 2" xfId="11629"/>
    <cellStyle name="Normal 5 4 4 2 2 4" xfId="8195"/>
    <cellStyle name="Normal 5 4 4 2 2 5" xfId="3234"/>
    <cellStyle name="Normal 5 4 4 2 3" xfId="4458"/>
    <cellStyle name="Normal 5 4 4 2 3 2" xfId="9443"/>
    <cellStyle name="Normal 5 4 4 2 4" xfId="6198"/>
    <cellStyle name="Normal 5 4 4 2 4 2" xfId="11140"/>
    <cellStyle name="Normal 5 4 4 2 5" xfId="7706"/>
    <cellStyle name="Normal 5 4 4 2 6" xfId="2745"/>
    <cellStyle name="Normal 5 4 4 3" xfId="1606"/>
    <cellStyle name="Normal 5 4 4 3 2" xfId="4957"/>
    <cellStyle name="Normal 5 4 4 3 2 2" xfId="9941"/>
    <cellStyle name="Normal 5 4 4 3 3" xfId="6686"/>
    <cellStyle name="Normal 5 4 4 3 3 2" xfId="11628"/>
    <cellStyle name="Normal 5 4 4 3 4" xfId="8194"/>
    <cellStyle name="Normal 5 4 4 3 5" xfId="3233"/>
    <cellStyle name="Normal 5 4 4 4" xfId="3989"/>
    <cellStyle name="Normal 5 4 4 4 2" xfId="9061"/>
    <cellStyle name="Normal 5 4 4 5" xfId="5746"/>
    <cellStyle name="Normal 5 4 4 5 2" xfId="10688"/>
    <cellStyle name="Normal 5 4 4 6" xfId="7254"/>
    <cellStyle name="Normal 5 4 4 7" xfId="2293"/>
    <cellStyle name="Normal 5 4 5" xfId="690"/>
    <cellStyle name="Normal 5 4 5 2" xfId="1156"/>
    <cellStyle name="Normal 5 4 5 2 2" xfId="1609"/>
    <cellStyle name="Normal 5 4 5 2 2 2" xfId="4960"/>
    <cellStyle name="Normal 5 4 5 2 2 2 2" xfId="9944"/>
    <cellStyle name="Normal 5 4 5 2 2 3" xfId="6689"/>
    <cellStyle name="Normal 5 4 5 2 2 3 2" xfId="11631"/>
    <cellStyle name="Normal 5 4 5 2 2 4" xfId="8197"/>
    <cellStyle name="Normal 5 4 5 2 2 5" xfId="3236"/>
    <cellStyle name="Normal 5 4 5 2 3" xfId="4517"/>
    <cellStyle name="Normal 5 4 5 2 3 2" xfId="9501"/>
    <cellStyle name="Normal 5 4 5 2 4" xfId="6248"/>
    <cellStyle name="Normal 5 4 5 2 4 2" xfId="11190"/>
    <cellStyle name="Normal 5 4 5 2 5" xfId="7756"/>
    <cellStyle name="Normal 5 4 5 2 6" xfId="2795"/>
    <cellStyle name="Normal 5 4 5 3" xfId="1608"/>
    <cellStyle name="Normal 5 4 5 3 2" xfId="4959"/>
    <cellStyle name="Normal 5 4 5 3 2 2" xfId="9943"/>
    <cellStyle name="Normal 5 4 5 3 3" xfId="6688"/>
    <cellStyle name="Normal 5 4 5 3 3 2" xfId="11630"/>
    <cellStyle name="Normal 5 4 5 3 4" xfId="8196"/>
    <cellStyle name="Normal 5 4 5 3 5" xfId="3235"/>
    <cellStyle name="Normal 5 4 5 4" xfId="4134"/>
    <cellStyle name="Normal 5 4 5 4 2" xfId="9120"/>
    <cellStyle name="Normal 5 4 5 5" xfId="5881"/>
    <cellStyle name="Normal 5 4 5 5 2" xfId="10823"/>
    <cellStyle name="Normal 5 4 5 6" xfId="7389"/>
    <cellStyle name="Normal 5 4 5 7" xfId="2428"/>
    <cellStyle name="Normal 5 4 6" xfId="357"/>
    <cellStyle name="Normal 5 4 6 2" xfId="985"/>
    <cellStyle name="Normal 5 4 6 2 2" xfId="1611"/>
    <cellStyle name="Normal 5 4 6 2 2 2" xfId="4962"/>
    <cellStyle name="Normal 5 4 6 2 2 2 2" xfId="9946"/>
    <cellStyle name="Normal 5 4 6 2 2 3" xfId="6691"/>
    <cellStyle name="Normal 5 4 6 2 2 3 2" xfId="11633"/>
    <cellStyle name="Normal 5 4 6 2 2 4" xfId="8199"/>
    <cellStyle name="Normal 5 4 6 2 2 5" xfId="3238"/>
    <cellStyle name="Normal 5 4 6 2 3" xfId="4412"/>
    <cellStyle name="Normal 5 4 6 2 3 2" xfId="9397"/>
    <cellStyle name="Normal 5 4 6 2 4" xfId="6154"/>
    <cellStyle name="Normal 5 4 6 2 4 2" xfId="11096"/>
    <cellStyle name="Normal 5 4 6 2 5" xfId="7662"/>
    <cellStyle name="Normal 5 4 6 2 6" xfId="2701"/>
    <cellStyle name="Normal 5 4 6 3" xfId="1610"/>
    <cellStyle name="Normal 5 4 6 3 2" xfId="4961"/>
    <cellStyle name="Normal 5 4 6 3 2 2" xfId="9945"/>
    <cellStyle name="Normal 5 4 6 3 3" xfId="6690"/>
    <cellStyle name="Normal 5 4 6 3 3 2" xfId="11632"/>
    <cellStyle name="Normal 5 4 6 3 4" xfId="8198"/>
    <cellStyle name="Normal 5 4 6 3 5" xfId="3237"/>
    <cellStyle name="Normal 5 4 6 4" xfId="3929"/>
    <cellStyle name="Normal 5 4 6 4 2" xfId="9009"/>
    <cellStyle name="Normal 5 4 6 5" xfId="5697"/>
    <cellStyle name="Normal 5 4 6 5 2" xfId="10639"/>
    <cellStyle name="Normal 5 4 6 6" xfId="7205"/>
    <cellStyle name="Normal 5 4 6 7" xfId="2244"/>
    <cellStyle name="Normal 5 4 7" xfId="839"/>
    <cellStyle name="Normal 5 4 7 2" xfId="1612"/>
    <cellStyle name="Normal 5 4 7 2 2" xfId="4963"/>
    <cellStyle name="Normal 5 4 7 2 2 2" xfId="9947"/>
    <cellStyle name="Normal 5 4 7 2 3" xfId="6692"/>
    <cellStyle name="Normal 5 4 7 2 3 2" xfId="11634"/>
    <cellStyle name="Normal 5 4 7 2 4" xfId="8200"/>
    <cellStyle name="Normal 5 4 7 2 5" xfId="3239"/>
    <cellStyle name="Normal 5 4 7 3" xfId="4274"/>
    <cellStyle name="Normal 5 4 7 3 2" xfId="9260"/>
    <cellStyle name="Normal 5 4 7 4" xfId="6019"/>
    <cellStyle name="Normal 5 4 7 4 2" xfId="10961"/>
    <cellStyle name="Normal 5 4 7 5" xfId="7527"/>
    <cellStyle name="Normal 5 4 7 6" xfId="2566"/>
    <cellStyle name="Normal 5 4 8" xfId="1306"/>
    <cellStyle name="Normal 5 4 8 2" xfId="4657"/>
    <cellStyle name="Normal 5 4 8 2 2" xfId="9641"/>
    <cellStyle name="Normal 5 4 8 3" xfId="6386"/>
    <cellStyle name="Normal 5 4 8 3 2" xfId="11328"/>
    <cellStyle name="Normal 5 4 8 4" xfId="7894"/>
    <cellStyle name="Normal 5 4 8 5" xfId="2933"/>
    <cellStyle name="Normal 5 4 9" xfId="249"/>
    <cellStyle name="Normal 5 4 9 2" xfId="3875"/>
    <cellStyle name="Normal 5 4 9 2 2" xfId="8962"/>
    <cellStyle name="Normal 5 4 9 3" xfId="5653"/>
    <cellStyle name="Normal 5 4 9 3 2" xfId="10595"/>
    <cellStyle name="Normal 5 4 9 4" xfId="7161"/>
    <cellStyle name="Normal 5 4 9 5" xfId="2199"/>
    <cellStyle name="Normal 5 5" xfId="560"/>
    <cellStyle name="Normal 5 5 10" xfId="2334"/>
    <cellStyle name="Normal 5 5 2" xfId="731"/>
    <cellStyle name="Normal 5 5 2 2" xfId="1197"/>
    <cellStyle name="Normal 5 5 2 2 2" xfId="1615"/>
    <cellStyle name="Normal 5 5 2 2 2 2" xfId="4966"/>
    <cellStyle name="Normal 5 5 2 2 2 2 2" xfId="9950"/>
    <cellStyle name="Normal 5 5 2 2 2 3" xfId="6695"/>
    <cellStyle name="Normal 5 5 2 2 2 3 2" xfId="11637"/>
    <cellStyle name="Normal 5 5 2 2 2 4" xfId="8203"/>
    <cellStyle name="Normal 5 5 2 2 2 5" xfId="3242"/>
    <cellStyle name="Normal 5 5 2 2 3" xfId="4558"/>
    <cellStyle name="Normal 5 5 2 2 3 2" xfId="9542"/>
    <cellStyle name="Normal 5 5 2 2 4" xfId="6289"/>
    <cellStyle name="Normal 5 5 2 2 4 2" xfId="11231"/>
    <cellStyle name="Normal 5 5 2 2 5" xfId="7797"/>
    <cellStyle name="Normal 5 5 2 2 6" xfId="2836"/>
    <cellStyle name="Normal 5 5 2 3" xfId="1614"/>
    <cellStyle name="Normal 5 5 2 3 2" xfId="4965"/>
    <cellStyle name="Normal 5 5 2 3 2 2" xfId="9949"/>
    <cellStyle name="Normal 5 5 2 3 3" xfId="6694"/>
    <cellStyle name="Normal 5 5 2 3 3 2" xfId="11636"/>
    <cellStyle name="Normal 5 5 2 3 4" xfId="8202"/>
    <cellStyle name="Normal 5 5 2 3 5" xfId="3241"/>
    <cellStyle name="Normal 5 5 2 4" xfId="4175"/>
    <cellStyle name="Normal 5 5 2 4 2" xfId="9161"/>
    <cellStyle name="Normal 5 5 2 5" xfId="5922"/>
    <cellStyle name="Normal 5 5 2 5 2" xfId="10864"/>
    <cellStyle name="Normal 5 5 2 6" xfId="7430"/>
    <cellStyle name="Normal 5 5 2 7" xfId="2469"/>
    <cellStyle name="Normal 5 5 3" xfId="884"/>
    <cellStyle name="Normal 5 5 3 2" xfId="1616"/>
    <cellStyle name="Normal 5 5 3 2 2" xfId="4967"/>
    <cellStyle name="Normal 5 5 3 2 2 2" xfId="9951"/>
    <cellStyle name="Normal 5 5 3 2 3" xfId="6696"/>
    <cellStyle name="Normal 5 5 3 2 3 2" xfId="11638"/>
    <cellStyle name="Normal 5 5 3 2 4" xfId="8204"/>
    <cellStyle name="Normal 5 5 3 2 5" xfId="3243"/>
    <cellStyle name="Normal 5 5 3 3" xfId="4317"/>
    <cellStyle name="Normal 5 5 3 3 2" xfId="9302"/>
    <cellStyle name="Normal 5 5 3 4" xfId="6060"/>
    <cellStyle name="Normal 5 5 3 4 2" xfId="11002"/>
    <cellStyle name="Normal 5 5 3 5" xfId="7568"/>
    <cellStyle name="Normal 5 5 3 6" xfId="2607"/>
    <cellStyle name="Normal 5 5 4" xfId="1613"/>
    <cellStyle name="Normal 5 5 4 2" xfId="4964"/>
    <cellStyle name="Normal 5 5 4 2 2" xfId="9948"/>
    <cellStyle name="Normal 5 5 4 3" xfId="6693"/>
    <cellStyle name="Normal 5 5 4 3 2" xfId="11635"/>
    <cellStyle name="Normal 5 5 4 4" xfId="8201"/>
    <cellStyle name="Normal 5 5 4 5" xfId="3240"/>
    <cellStyle name="Normal 5 5 5" xfId="3715"/>
    <cellStyle name="Normal 5 5 5 2" xfId="5560"/>
    <cellStyle name="Normal 5 5 5 2 2" xfId="10509"/>
    <cellStyle name="Normal 5 5 5 3" xfId="8675"/>
    <cellStyle name="Normal 5 5 6" xfId="4037"/>
    <cellStyle name="Normal 5 5 6 2" xfId="8811"/>
    <cellStyle name="Normal 5 5 7" xfId="4288"/>
    <cellStyle name="Normal 5 5 7 2" xfId="9274"/>
    <cellStyle name="Normal 5 5 8" xfId="5787"/>
    <cellStyle name="Normal 5 5 8 2" xfId="10729"/>
    <cellStyle name="Normal 5 5 9" xfId="7295"/>
    <cellStyle name="Normal 5 6" xfId="634"/>
    <cellStyle name="Normal 5 6 10" xfId="2377"/>
    <cellStyle name="Normal 5 6 2" xfId="775"/>
    <cellStyle name="Normal 5 6 2 2" xfId="1240"/>
    <cellStyle name="Normal 5 6 2 2 2" xfId="1619"/>
    <cellStyle name="Normal 5 6 2 2 2 2" xfId="4970"/>
    <cellStyle name="Normal 5 6 2 2 2 2 2" xfId="9954"/>
    <cellStyle name="Normal 5 6 2 2 2 3" xfId="6699"/>
    <cellStyle name="Normal 5 6 2 2 2 3 2" xfId="11641"/>
    <cellStyle name="Normal 5 6 2 2 2 4" xfId="8207"/>
    <cellStyle name="Normal 5 6 2 2 2 5" xfId="3246"/>
    <cellStyle name="Normal 5 6 2 2 3" xfId="4601"/>
    <cellStyle name="Normal 5 6 2 2 3 2" xfId="9585"/>
    <cellStyle name="Normal 5 6 2 2 4" xfId="6332"/>
    <cellStyle name="Normal 5 6 2 2 4 2" xfId="11274"/>
    <cellStyle name="Normal 5 6 2 2 5" xfId="7840"/>
    <cellStyle name="Normal 5 6 2 2 6" xfId="2879"/>
    <cellStyle name="Normal 5 6 2 3" xfId="1618"/>
    <cellStyle name="Normal 5 6 2 3 2" xfId="4969"/>
    <cellStyle name="Normal 5 6 2 3 2 2" xfId="9953"/>
    <cellStyle name="Normal 5 6 2 3 3" xfId="6698"/>
    <cellStyle name="Normal 5 6 2 3 3 2" xfId="11640"/>
    <cellStyle name="Normal 5 6 2 3 4" xfId="8206"/>
    <cellStyle name="Normal 5 6 2 3 5" xfId="3245"/>
    <cellStyle name="Normal 5 6 2 4" xfId="4218"/>
    <cellStyle name="Normal 5 6 2 4 2" xfId="9204"/>
    <cellStyle name="Normal 5 6 2 5" xfId="5965"/>
    <cellStyle name="Normal 5 6 2 5 2" xfId="10907"/>
    <cellStyle name="Normal 5 6 2 6" xfId="7473"/>
    <cellStyle name="Normal 5 6 2 7" xfId="2512"/>
    <cellStyle name="Normal 5 6 3" xfId="928"/>
    <cellStyle name="Normal 5 6 3 2" xfId="1620"/>
    <cellStyle name="Normal 5 6 3 2 2" xfId="4971"/>
    <cellStyle name="Normal 5 6 3 2 2 2" xfId="9955"/>
    <cellStyle name="Normal 5 6 3 2 3" xfId="6700"/>
    <cellStyle name="Normal 5 6 3 2 3 2" xfId="11642"/>
    <cellStyle name="Normal 5 6 3 2 4" xfId="8208"/>
    <cellStyle name="Normal 5 6 3 2 5" xfId="3247"/>
    <cellStyle name="Normal 5 6 3 3" xfId="4360"/>
    <cellStyle name="Normal 5 6 3 3 2" xfId="9345"/>
    <cellStyle name="Normal 5 6 3 4" xfId="6103"/>
    <cellStyle name="Normal 5 6 3 4 2" xfId="11045"/>
    <cellStyle name="Normal 5 6 3 5" xfId="7611"/>
    <cellStyle name="Normal 5 6 3 6" xfId="2650"/>
    <cellStyle name="Normal 5 6 4" xfId="1617"/>
    <cellStyle name="Normal 5 6 4 2" xfId="4968"/>
    <cellStyle name="Normal 5 6 4 2 2" xfId="9952"/>
    <cellStyle name="Normal 5 6 4 3" xfId="6697"/>
    <cellStyle name="Normal 5 6 4 3 2" xfId="11639"/>
    <cellStyle name="Normal 5 6 4 4" xfId="8205"/>
    <cellStyle name="Normal 5 6 4 5" xfId="3244"/>
    <cellStyle name="Normal 5 6 5" xfId="3758"/>
    <cellStyle name="Normal 5 6 5 2" xfId="5465"/>
    <cellStyle name="Normal 5 6 5 2 2" xfId="10431"/>
    <cellStyle name="Normal 5 6 5 3" xfId="8718"/>
    <cellStyle name="Normal 5 6 6" xfId="4083"/>
    <cellStyle name="Normal 5 6 6 2" xfId="8854"/>
    <cellStyle name="Normal 5 6 7" xfId="5500"/>
    <cellStyle name="Normal 5 6 7 2" xfId="10461"/>
    <cellStyle name="Normal 5 6 8" xfId="5830"/>
    <cellStyle name="Normal 5 6 8 2" xfId="10772"/>
    <cellStyle name="Normal 5 6 9" xfId="7338"/>
    <cellStyle name="Normal 5 7" xfId="468"/>
    <cellStyle name="Normal 5 7 2" xfId="1038"/>
    <cellStyle name="Normal 5 7 2 2" xfId="1622"/>
    <cellStyle name="Normal 5 7 2 2 2" xfId="4973"/>
    <cellStyle name="Normal 5 7 2 2 2 2" xfId="9957"/>
    <cellStyle name="Normal 5 7 2 2 3" xfId="6702"/>
    <cellStyle name="Normal 5 7 2 2 3 2" xfId="11644"/>
    <cellStyle name="Normal 5 7 2 2 4" xfId="8210"/>
    <cellStyle name="Normal 5 7 2 2 5" xfId="3249"/>
    <cellStyle name="Normal 5 7 2 3" xfId="4453"/>
    <cellStyle name="Normal 5 7 2 3 2" xfId="9438"/>
    <cellStyle name="Normal 5 7 2 4" xfId="6193"/>
    <cellStyle name="Normal 5 7 2 4 2" xfId="11135"/>
    <cellStyle name="Normal 5 7 2 5" xfId="7701"/>
    <cellStyle name="Normal 5 7 2 6" xfId="2740"/>
    <cellStyle name="Normal 5 7 3" xfId="1621"/>
    <cellStyle name="Normal 5 7 3 2" xfId="4972"/>
    <cellStyle name="Normal 5 7 3 2 2" xfId="9956"/>
    <cellStyle name="Normal 5 7 3 3" xfId="6701"/>
    <cellStyle name="Normal 5 7 3 3 2" xfId="11643"/>
    <cellStyle name="Normal 5 7 3 4" xfId="8209"/>
    <cellStyle name="Normal 5 7 3 5" xfId="3248"/>
    <cellStyle name="Normal 5 7 4" xfId="3984"/>
    <cellStyle name="Normal 5 7 4 2" xfId="9056"/>
    <cellStyle name="Normal 5 7 5" xfId="5741"/>
    <cellStyle name="Normal 5 7 5 2" xfId="10683"/>
    <cellStyle name="Normal 5 7 6" xfId="7249"/>
    <cellStyle name="Normal 5 7 7" xfId="2288"/>
    <cellStyle name="Normal 5 8" xfId="685"/>
    <cellStyle name="Normal 5 8 2" xfId="1151"/>
    <cellStyle name="Normal 5 8 2 2" xfId="1624"/>
    <cellStyle name="Normal 5 8 2 2 2" xfId="4975"/>
    <cellStyle name="Normal 5 8 2 2 2 2" xfId="9959"/>
    <cellStyle name="Normal 5 8 2 2 3" xfId="6704"/>
    <cellStyle name="Normal 5 8 2 2 3 2" xfId="11646"/>
    <cellStyle name="Normal 5 8 2 2 4" xfId="8212"/>
    <cellStyle name="Normal 5 8 2 2 5" xfId="3251"/>
    <cellStyle name="Normal 5 8 2 3" xfId="4512"/>
    <cellStyle name="Normal 5 8 2 3 2" xfId="9496"/>
    <cellStyle name="Normal 5 8 2 4" xfId="6243"/>
    <cellStyle name="Normal 5 8 2 4 2" xfId="11185"/>
    <cellStyle name="Normal 5 8 2 5" xfId="7751"/>
    <cellStyle name="Normal 5 8 2 6" xfId="2790"/>
    <cellStyle name="Normal 5 8 3" xfId="1623"/>
    <cellStyle name="Normal 5 8 3 2" xfId="4974"/>
    <cellStyle name="Normal 5 8 3 2 2" xfId="9958"/>
    <cellStyle name="Normal 5 8 3 3" xfId="6703"/>
    <cellStyle name="Normal 5 8 3 3 2" xfId="11645"/>
    <cellStyle name="Normal 5 8 3 4" xfId="8211"/>
    <cellStyle name="Normal 5 8 3 5" xfId="3250"/>
    <cellStyle name="Normal 5 8 4" xfId="4129"/>
    <cellStyle name="Normal 5 8 4 2" xfId="9115"/>
    <cellStyle name="Normal 5 8 5" xfId="5876"/>
    <cellStyle name="Normal 5 8 5 2" xfId="10818"/>
    <cellStyle name="Normal 5 8 6" xfId="7384"/>
    <cellStyle name="Normal 5 8 7" xfId="2423"/>
    <cellStyle name="Normal 5 9" xfId="352"/>
    <cellStyle name="Normal 5 9 2" xfId="980"/>
    <cellStyle name="Normal 5 9 2 2" xfId="1626"/>
    <cellStyle name="Normal 5 9 2 2 2" xfId="4977"/>
    <cellStyle name="Normal 5 9 2 2 2 2" xfId="9961"/>
    <cellStyle name="Normal 5 9 2 2 3" xfId="6706"/>
    <cellStyle name="Normal 5 9 2 2 3 2" xfId="11648"/>
    <cellStyle name="Normal 5 9 2 2 4" xfId="8214"/>
    <cellStyle name="Normal 5 9 2 2 5" xfId="3253"/>
    <cellStyle name="Normal 5 9 2 3" xfId="4407"/>
    <cellStyle name="Normal 5 9 2 3 2" xfId="9392"/>
    <cellStyle name="Normal 5 9 2 4" xfId="6149"/>
    <cellStyle name="Normal 5 9 2 4 2" xfId="11091"/>
    <cellStyle name="Normal 5 9 2 5" xfId="7657"/>
    <cellStyle name="Normal 5 9 2 6" xfId="2696"/>
    <cellStyle name="Normal 5 9 3" xfId="1625"/>
    <cellStyle name="Normal 5 9 3 2" xfId="4976"/>
    <cellStyle name="Normal 5 9 3 2 2" xfId="9960"/>
    <cellStyle name="Normal 5 9 3 3" xfId="6705"/>
    <cellStyle name="Normal 5 9 3 3 2" xfId="11647"/>
    <cellStyle name="Normal 5 9 3 4" xfId="8213"/>
    <cellStyle name="Normal 5 9 3 5" xfId="3252"/>
    <cellStyle name="Normal 5 9 4" xfId="3924"/>
    <cellStyle name="Normal 5 9 4 2" xfId="9004"/>
    <cellStyle name="Normal 5 9 5" xfId="5692"/>
    <cellStyle name="Normal 5 9 5 2" xfId="10634"/>
    <cellStyle name="Normal 5 9 6" xfId="7200"/>
    <cellStyle name="Normal 5 9 7" xfId="2239"/>
    <cellStyle name="Normal 50" xfId="185"/>
    <cellStyle name="Normal 50 2" xfId="566"/>
    <cellStyle name="Normal 50 2 2" xfId="1107"/>
    <cellStyle name="Normal 50 3" xfId="429"/>
    <cellStyle name="Normal 50 4" xfId="313"/>
    <cellStyle name="Normal 50 5" xfId="218"/>
    <cellStyle name="Normal 50 6" xfId="2165"/>
    <cellStyle name="Normal 51" xfId="186"/>
    <cellStyle name="Normal 51 2" xfId="567"/>
    <cellStyle name="Normal 51 2 2" xfId="1108"/>
    <cellStyle name="Normal 51 3" xfId="430"/>
    <cellStyle name="Normal 51 4" xfId="314"/>
    <cellStyle name="Normal 51 5" xfId="219"/>
    <cellStyle name="Normal 51 6" xfId="2166"/>
    <cellStyle name="Normal 52" xfId="187"/>
    <cellStyle name="Normal 52 2" xfId="568"/>
    <cellStyle name="Normal 52 2 2" xfId="1109"/>
    <cellStyle name="Normal 52 3" xfId="431"/>
    <cellStyle name="Normal 52 4" xfId="315"/>
    <cellStyle name="Normal 52 5" xfId="220"/>
    <cellStyle name="Normal 52 6" xfId="2167"/>
    <cellStyle name="Normal 53" xfId="188"/>
    <cellStyle name="Normal 53 2" xfId="569"/>
    <cellStyle name="Normal 53 2 2" xfId="1110"/>
    <cellStyle name="Normal 53 3" xfId="433"/>
    <cellStyle name="Normal 53 4" xfId="317"/>
    <cellStyle name="Normal 53 5" xfId="221"/>
    <cellStyle name="Normal 53 6" xfId="2168"/>
    <cellStyle name="Normal 54" xfId="189"/>
    <cellStyle name="Normal 54 2" xfId="570"/>
    <cellStyle name="Normal 54 2 2" xfId="1111"/>
    <cellStyle name="Normal 54 3" xfId="436"/>
    <cellStyle name="Normal 54 4" xfId="320"/>
    <cellStyle name="Normal 54 5" xfId="222"/>
    <cellStyle name="Normal 54 6" xfId="2169"/>
    <cellStyle name="Normal 55" xfId="190"/>
    <cellStyle name="Normal 55 2" xfId="571"/>
    <cellStyle name="Normal 55 2 2" xfId="1112"/>
    <cellStyle name="Normal 55 3" xfId="438"/>
    <cellStyle name="Normal 55 4" xfId="322"/>
    <cellStyle name="Normal 55 5" xfId="223"/>
    <cellStyle name="Normal 55 6" xfId="2170"/>
    <cellStyle name="Normal 56" xfId="191"/>
    <cellStyle name="Normal 56 2" xfId="572"/>
    <cellStyle name="Normal 56 2 2" xfId="1113"/>
    <cellStyle name="Normal 56 3" xfId="440"/>
    <cellStyle name="Normal 56 4" xfId="324"/>
    <cellStyle name="Normal 56 5" xfId="224"/>
    <cellStyle name="Normal 56 6" xfId="2171"/>
    <cellStyle name="Normal 57" xfId="192"/>
    <cellStyle name="Normal 57 2" xfId="573"/>
    <cellStyle name="Normal 57 2 2" xfId="1114"/>
    <cellStyle name="Normal 57 3" xfId="442"/>
    <cellStyle name="Normal 57 4" xfId="326"/>
    <cellStyle name="Normal 57 5" xfId="225"/>
    <cellStyle name="Normal 57 6" xfId="2172"/>
    <cellStyle name="Normal 58" xfId="193"/>
    <cellStyle name="Normal 58 2" xfId="574"/>
    <cellStyle name="Normal 58 2 2" xfId="1115"/>
    <cellStyle name="Normal 58 3" xfId="444"/>
    <cellStyle name="Normal 58 4" xfId="328"/>
    <cellStyle name="Normal 58 5" xfId="226"/>
    <cellStyle name="Normal 58 6" xfId="2173"/>
    <cellStyle name="Normal 59" xfId="194"/>
    <cellStyle name="Normal 59 2" xfId="575"/>
    <cellStyle name="Normal 59 2 2" xfId="1116"/>
    <cellStyle name="Normal 59 3" xfId="445"/>
    <cellStyle name="Normal 59 4" xfId="329"/>
    <cellStyle name="Normal 59 5" xfId="227"/>
    <cellStyle name="Normal 59 6" xfId="2174"/>
    <cellStyle name="Normal 6" xfId="52"/>
    <cellStyle name="Normal 6 10" xfId="286"/>
    <cellStyle name="Normal 6 10 2" xfId="962"/>
    <cellStyle name="Normal 6 10 2 2" xfId="1628"/>
    <cellStyle name="Normal 6 10 2 2 2" xfId="4979"/>
    <cellStyle name="Normal 6 10 2 2 2 2" xfId="9963"/>
    <cellStyle name="Normal 6 10 2 2 3" xfId="6708"/>
    <cellStyle name="Normal 6 10 2 2 3 2" xfId="11650"/>
    <cellStyle name="Normal 6 10 2 2 4" xfId="8216"/>
    <cellStyle name="Normal 6 10 2 2 5" xfId="3255"/>
    <cellStyle name="Normal 6 10 2 3" xfId="4393"/>
    <cellStyle name="Normal 6 10 2 3 2" xfId="9378"/>
    <cellStyle name="Normal 6 10 2 4" xfId="6136"/>
    <cellStyle name="Normal 6 10 2 4 2" xfId="11078"/>
    <cellStyle name="Normal 6 10 2 5" xfId="7644"/>
    <cellStyle name="Normal 6 10 2 6" xfId="2683"/>
    <cellStyle name="Normal 6 10 3" xfId="1627"/>
    <cellStyle name="Normal 6 10 3 2" xfId="4978"/>
    <cellStyle name="Normal 6 10 3 2 2" xfId="9962"/>
    <cellStyle name="Normal 6 10 3 3" xfId="6707"/>
    <cellStyle name="Normal 6 10 3 3 2" xfId="11649"/>
    <cellStyle name="Normal 6 10 3 4" xfId="8215"/>
    <cellStyle name="Normal 6 10 3 5" xfId="3254"/>
    <cellStyle name="Normal 6 10 4" xfId="3904"/>
    <cellStyle name="Normal 6 10 4 2" xfId="8988"/>
    <cellStyle name="Normal 6 10 5" xfId="5679"/>
    <cellStyle name="Normal 6 10 5 2" xfId="10621"/>
    <cellStyle name="Normal 6 10 6" xfId="7187"/>
    <cellStyle name="Normal 6 10 7" xfId="2226"/>
    <cellStyle name="Normal 6 11" xfId="819"/>
    <cellStyle name="Normal 6 11 2" xfId="1629"/>
    <cellStyle name="Normal 6 11 2 2" xfId="4980"/>
    <cellStyle name="Normal 6 11 2 2 2" xfId="9964"/>
    <cellStyle name="Normal 6 11 2 3" xfId="6709"/>
    <cellStyle name="Normal 6 11 2 3 2" xfId="11651"/>
    <cellStyle name="Normal 6 11 2 4" xfId="8217"/>
    <cellStyle name="Normal 6 11 2 5" xfId="3256"/>
    <cellStyle name="Normal 6 11 3" xfId="4256"/>
    <cellStyle name="Normal 6 11 3 2" xfId="9242"/>
    <cellStyle name="Normal 6 11 4" xfId="6001"/>
    <cellStyle name="Normal 6 11 4 2" xfId="10943"/>
    <cellStyle name="Normal 6 11 5" xfId="7509"/>
    <cellStyle name="Normal 6 11 6" xfId="2548"/>
    <cellStyle name="Normal 6 12" xfId="1288"/>
    <cellStyle name="Normal 6 12 2" xfId="4639"/>
    <cellStyle name="Normal 6 12 2 2" xfId="9623"/>
    <cellStyle name="Normal 6 12 3" xfId="6368"/>
    <cellStyle name="Normal 6 12 3 2" xfId="11310"/>
    <cellStyle name="Normal 6 12 4" xfId="7876"/>
    <cellStyle name="Normal 6 12 5" xfId="2915"/>
    <cellStyle name="Normal 6 13" xfId="206"/>
    <cellStyle name="Normal 6 13 2" xfId="3854"/>
    <cellStyle name="Normal 6 13 2 2" xfId="8943"/>
    <cellStyle name="Normal 6 13 3" xfId="5635"/>
    <cellStyle name="Normal 6 13 3 2" xfId="10577"/>
    <cellStyle name="Normal 6 13 4" xfId="7143"/>
    <cellStyle name="Normal 6 13 5" xfId="2181"/>
    <cellStyle name="Normal 6 14" xfId="2114"/>
    <cellStyle name="Normal 6 14 2" xfId="5490"/>
    <cellStyle name="Normal 6 14 2 2" xfId="10452"/>
    <cellStyle name="Normal 6 14 3" xfId="8615"/>
    <cellStyle name="Normal 6 15" xfId="3652"/>
    <cellStyle name="Normal 6 15 2" xfId="8752"/>
    <cellStyle name="Normal 6 16" xfId="3796"/>
    <cellStyle name="Normal 6 16 2" xfId="8891"/>
    <cellStyle name="Normal 6 17" xfId="5595"/>
    <cellStyle name="Normal 6 17 2" xfId="10537"/>
    <cellStyle name="Normal 6 18" xfId="7103"/>
    <cellStyle name="Normal 6 19" xfId="2073"/>
    <cellStyle name="Normal 6 2" xfId="68"/>
    <cellStyle name="Normal 6 2 10" xfId="840"/>
    <cellStyle name="Normal 6 2 10 2" xfId="1630"/>
    <cellStyle name="Normal 6 2 10 2 2" xfId="4981"/>
    <cellStyle name="Normal 6 2 10 2 2 2" xfId="9965"/>
    <cellStyle name="Normal 6 2 10 2 3" xfId="6710"/>
    <cellStyle name="Normal 6 2 10 2 3 2" xfId="11652"/>
    <cellStyle name="Normal 6 2 10 2 4" xfId="8218"/>
    <cellStyle name="Normal 6 2 10 2 5" xfId="3257"/>
    <cellStyle name="Normal 6 2 10 3" xfId="4275"/>
    <cellStyle name="Normal 6 2 10 3 2" xfId="9261"/>
    <cellStyle name="Normal 6 2 10 4" xfId="6020"/>
    <cellStyle name="Normal 6 2 10 4 2" xfId="10962"/>
    <cellStyle name="Normal 6 2 10 5" xfId="7528"/>
    <cellStyle name="Normal 6 2 10 6" xfId="2567"/>
    <cellStyle name="Normal 6 2 11" xfId="1307"/>
    <cellStyle name="Normal 6 2 11 2" xfId="4658"/>
    <cellStyle name="Normal 6 2 11 2 2" xfId="9642"/>
    <cellStyle name="Normal 6 2 11 3" xfId="6387"/>
    <cellStyle name="Normal 6 2 11 3 2" xfId="11329"/>
    <cellStyle name="Normal 6 2 11 4" xfId="7895"/>
    <cellStyle name="Normal 6 2 11 5" xfId="2934"/>
    <cellStyle name="Normal 6 2 12" xfId="250"/>
    <cellStyle name="Normal 6 2 12 2" xfId="3876"/>
    <cellStyle name="Normal 6 2 12 2 2" xfId="8963"/>
    <cellStyle name="Normal 6 2 12 3" xfId="5654"/>
    <cellStyle name="Normal 6 2 12 3 2" xfId="10596"/>
    <cellStyle name="Normal 6 2 12 4" xfId="7162"/>
    <cellStyle name="Normal 6 2 12 5" xfId="2200"/>
    <cellStyle name="Normal 6 2 13" xfId="2115"/>
    <cellStyle name="Normal 6 2 13 2" xfId="5502"/>
    <cellStyle name="Normal 6 2 13 2 2" xfId="10463"/>
    <cellStyle name="Normal 6 2 13 3" xfId="8634"/>
    <cellStyle name="Normal 6 2 14" xfId="3674"/>
    <cellStyle name="Normal 6 2 14 2" xfId="8771"/>
    <cellStyle name="Normal 6 2 15" xfId="3801"/>
    <cellStyle name="Normal 6 2 15 2" xfId="8894"/>
    <cellStyle name="Normal 6 2 16" xfId="5596"/>
    <cellStyle name="Normal 6 2 16 2" xfId="10538"/>
    <cellStyle name="Normal 6 2 17" xfId="7104"/>
    <cellStyle name="Normal 6 2 18" xfId="2074"/>
    <cellStyle name="Normal 6 2 2" xfId="80"/>
    <cellStyle name="Normal 6 2 2 10" xfId="1308"/>
    <cellStyle name="Normal 6 2 2 10 2" xfId="4659"/>
    <cellStyle name="Normal 6 2 2 10 2 2" xfId="9643"/>
    <cellStyle name="Normal 6 2 2 10 3" xfId="6388"/>
    <cellStyle name="Normal 6 2 2 10 3 2" xfId="11330"/>
    <cellStyle name="Normal 6 2 2 10 4" xfId="7896"/>
    <cellStyle name="Normal 6 2 2 10 5" xfId="2935"/>
    <cellStyle name="Normal 6 2 2 11" xfId="251"/>
    <cellStyle name="Normal 6 2 2 11 2" xfId="3877"/>
    <cellStyle name="Normal 6 2 2 11 2 2" xfId="8964"/>
    <cellStyle name="Normal 6 2 2 11 3" xfId="5655"/>
    <cellStyle name="Normal 6 2 2 11 3 2" xfId="10597"/>
    <cellStyle name="Normal 6 2 2 11 4" xfId="7163"/>
    <cellStyle name="Normal 6 2 2 11 5" xfId="2201"/>
    <cellStyle name="Normal 6 2 2 12" xfId="2120"/>
    <cellStyle name="Normal 6 2 2 12 2" xfId="5433"/>
    <cellStyle name="Normal 6 2 2 12 2 2" xfId="10407"/>
    <cellStyle name="Normal 6 2 2 12 3" xfId="8635"/>
    <cellStyle name="Normal 6 2 2 13" xfId="3675"/>
    <cellStyle name="Normal 6 2 2 13 2" xfId="8772"/>
    <cellStyle name="Normal 6 2 2 14" xfId="3807"/>
    <cellStyle name="Normal 6 2 2 14 2" xfId="8900"/>
    <cellStyle name="Normal 6 2 2 15" xfId="5601"/>
    <cellStyle name="Normal 6 2 2 15 2" xfId="10543"/>
    <cellStyle name="Normal 6 2 2 16" xfId="7109"/>
    <cellStyle name="Normal 6 2 2 17" xfId="2079"/>
    <cellStyle name="Normal 6 2 2 2" xfId="128"/>
    <cellStyle name="Normal 6 2 2 2 10" xfId="2130"/>
    <cellStyle name="Normal 6 2 2 2 10 2" xfId="5432"/>
    <cellStyle name="Normal 6 2 2 2 10 2 2" xfId="10406"/>
    <cellStyle name="Normal 6 2 2 2 10 3" xfId="8636"/>
    <cellStyle name="Normal 6 2 2 2 11" xfId="3676"/>
    <cellStyle name="Normal 6 2 2 2 11 2" xfId="8773"/>
    <cellStyle name="Normal 6 2 2 2 12" xfId="3822"/>
    <cellStyle name="Normal 6 2 2 2 12 2" xfId="8914"/>
    <cellStyle name="Normal 6 2 2 2 13" xfId="5611"/>
    <cellStyle name="Normal 6 2 2 2 13 2" xfId="10553"/>
    <cellStyle name="Normal 6 2 2 2 14" xfId="7119"/>
    <cellStyle name="Normal 6 2 2 2 15" xfId="2097"/>
    <cellStyle name="Normal 6 2 2 2 2" xfId="579"/>
    <cellStyle name="Normal 6 2 2 2 2 10" xfId="2343"/>
    <cellStyle name="Normal 6 2 2 2 2 2" xfId="740"/>
    <cellStyle name="Normal 6 2 2 2 2 2 2" xfId="1206"/>
    <cellStyle name="Normal 6 2 2 2 2 2 2 2" xfId="1633"/>
    <cellStyle name="Normal 6 2 2 2 2 2 2 2 2" xfId="4984"/>
    <cellStyle name="Normal 6 2 2 2 2 2 2 2 2 2" xfId="9968"/>
    <cellStyle name="Normal 6 2 2 2 2 2 2 2 3" xfId="6713"/>
    <cellStyle name="Normal 6 2 2 2 2 2 2 2 3 2" xfId="11655"/>
    <cellStyle name="Normal 6 2 2 2 2 2 2 2 4" xfId="8221"/>
    <cellStyle name="Normal 6 2 2 2 2 2 2 2 5" xfId="3260"/>
    <cellStyle name="Normal 6 2 2 2 2 2 2 3" xfId="4567"/>
    <cellStyle name="Normal 6 2 2 2 2 2 2 3 2" xfId="9551"/>
    <cellStyle name="Normal 6 2 2 2 2 2 2 4" xfId="6298"/>
    <cellStyle name="Normal 6 2 2 2 2 2 2 4 2" xfId="11240"/>
    <cellStyle name="Normal 6 2 2 2 2 2 2 5" xfId="7806"/>
    <cellStyle name="Normal 6 2 2 2 2 2 2 6" xfId="2845"/>
    <cellStyle name="Normal 6 2 2 2 2 2 3" xfId="1632"/>
    <cellStyle name="Normal 6 2 2 2 2 2 3 2" xfId="4983"/>
    <cellStyle name="Normal 6 2 2 2 2 2 3 2 2" xfId="9967"/>
    <cellStyle name="Normal 6 2 2 2 2 2 3 3" xfId="6712"/>
    <cellStyle name="Normal 6 2 2 2 2 2 3 3 2" xfId="11654"/>
    <cellStyle name="Normal 6 2 2 2 2 2 3 4" xfId="8220"/>
    <cellStyle name="Normal 6 2 2 2 2 2 3 5" xfId="3259"/>
    <cellStyle name="Normal 6 2 2 2 2 2 4" xfId="4184"/>
    <cellStyle name="Normal 6 2 2 2 2 2 4 2" xfId="9170"/>
    <cellStyle name="Normal 6 2 2 2 2 2 5" xfId="5931"/>
    <cellStyle name="Normal 6 2 2 2 2 2 5 2" xfId="10873"/>
    <cellStyle name="Normal 6 2 2 2 2 2 6" xfId="7439"/>
    <cellStyle name="Normal 6 2 2 2 2 2 7" xfId="2478"/>
    <cellStyle name="Normal 6 2 2 2 2 3" xfId="893"/>
    <cellStyle name="Normal 6 2 2 2 2 3 2" xfId="1634"/>
    <cellStyle name="Normal 6 2 2 2 2 3 2 2" xfId="4985"/>
    <cellStyle name="Normal 6 2 2 2 2 3 2 2 2" xfId="9969"/>
    <cellStyle name="Normal 6 2 2 2 2 3 2 3" xfId="6714"/>
    <cellStyle name="Normal 6 2 2 2 2 3 2 3 2" xfId="11656"/>
    <cellStyle name="Normal 6 2 2 2 2 3 2 4" xfId="8222"/>
    <cellStyle name="Normal 6 2 2 2 2 3 2 5" xfId="3261"/>
    <cellStyle name="Normal 6 2 2 2 2 3 3" xfId="4326"/>
    <cellStyle name="Normal 6 2 2 2 2 3 3 2" xfId="9311"/>
    <cellStyle name="Normal 6 2 2 2 2 3 4" xfId="6069"/>
    <cellStyle name="Normal 6 2 2 2 2 3 4 2" xfId="11011"/>
    <cellStyle name="Normal 6 2 2 2 2 3 5" xfId="7577"/>
    <cellStyle name="Normal 6 2 2 2 2 3 6" xfId="2616"/>
    <cellStyle name="Normal 6 2 2 2 2 4" xfId="1631"/>
    <cellStyle name="Normal 6 2 2 2 2 4 2" xfId="4982"/>
    <cellStyle name="Normal 6 2 2 2 2 4 2 2" xfId="9966"/>
    <cellStyle name="Normal 6 2 2 2 2 4 3" xfId="6711"/>
    <cellStyle name="Normal 6 2 2 2 2 4 3 2" xfId="11653"/>
    <cellStyle name="Normal 6 2 2 2 2 4 4" xfId="8219"/>
    <cellStyle name="Normal 6 2 2 2 2 4 5" xfId="3258"/>
    <cellStyle name="Normal 6 2 2 2 2 5" xfId="3724"/>
    <cellStyle name="Normal 6 2 2 2 2 5 2" xfId="4495"/>
    <cellStyle name="Normal 6 2 2 2 2 5 2 2" xfId="9479"/>
    <cellStyle name="Normal 6 2 2 2 2 5 3" xfId="8684"/>
    <cellStyle name="Normal 6 2 2 2 2 6" xfId="4048"/>
    <cellStyle name="Normal 6 2 2 2 2 6 2" xfId="8820"/>
    <cellStyle name="Normal 6 2 2 2 2 7" xfId="5387"/>
    <cellStyle name="Normal 6 2 2 2 2 7 2" xfId="10367"/>
    <cellStyle name="Normal 6 2 2 2 2 8" xfId="5796"/>
    <cellStyle name="Normal 6 2 2 2 2 8 2" xfId="10738"/>
    <cellStyle name="Normal 6 2 2 2 2 9" xfId="7304"/>
    <cellStyle name="Normal 6 2 2 2 3" xfId="642"/>
    <cellStyle name="Normal 6 2 2 2 3 10" xfId="2385"/>
    <cellStyle name="Normal 6 2 2 2 3 2" xfId="783"/>
    <cellStyle name="Normal 6 2 2 2 3 2 2" xfId="1248"/>
    <cellStyle name="Normal 6 2 2 2 3 2 2 2" xfId="1637"/>
    <cellStyle name="Normal 6 2 2 2 3 2 2 2 2" xfId="4988"/>
    <cellStyle name="Normal 6 2 2 2 3 2 2 2 2 2" xfId="9972"/>
    <cellStyle name="Normal 6 2 2 2 3 2 2 2 3" xfId="6717"/>
    <cellStyle name="Normal 6 2 2 2 3 2 2 2 3 2" xfId="11659"/>
    <cellStyle name="Normal 6 2 2 2 3 2 2 2 4" xfId="8225"/>
    <cellStyle name="Normal 6 2 2 2 3 2 2 2 5" xfId="3264"/>
    <cellStyle name="Normal 6 2 2 2 3 2 2 3" xfId="4609"/>
    <cellStyle name="Normal 6 2 2 2 3 2 2 3 2" xfId="9593"/>
    <cellStyle name="Normal 6 2 2 2 3 2 2 4" xfId="6340"/>
    <cellStyle name="Normal 6 2 2 2 3 2 2 4 2" xfId="11282"/>
    <cellStyle name="Normal 6 2 2 2 3 2 2 5" xfId="7848"/>
    <cellStyle name="Normal 6 2 2 2 3 2 2 6" xfId="2887"/>
    <cellStyle name="Normal 6 2 2 2 3 2 3" xfId="1636"/>
    <cellStyle name="Normal 6 2 2 2 3 2 3 2" xfId="4987"/>
    <cellStyle name="Normal 6 2 2 2 3 2 3 2 2" xfId="9971"/>
    <cellStyle name="Normal 6 2 2 2 3 2 3 3" xfId="6716"/>
    <cellStyle name="Normal 6 2 2 2 3 2 3 3 2" xfId="11658"/>
    <cellStyle name="Normal 6 2 2 2 3 2 3 4" xfId="8224"/>
    <cellStyle name="Normal 6 2 2 2 3 2 3 5" xfId="3263"/>
    <cellStyle name="Normal 6 2 2 2 3 2 4" xfId="4226"/>
    <cellStyle name="Normal 6 2 2 2 3 2 4 2" xfId="9212"/>
    <cellStyle name="Normal 6 2 2 2 3 2 5" xfId="5973"/>
    <cellStyle name="Normal 6 2 2 2 3 2 5 2" xfId="10915"/>
    <cellStyle name="Normal 6 2 2 2 3 2 6" xfId="7481"/>
    <cellStyle name="Normal 6 2 2 2 3 2 7" xfId="2520"/>
    <cellStyle name="Normal 6 2 2 2 3 3" xfId="936"/>
    <cellStyle name="Normal 6 2 2 2 3 3 2" xfId="1638"/>
    <cellStyle name="Normal 6 2 2 2 3 3 2 2" xfId="4989"/>
    <cellStyle name="Normal 6 2 2 2 3 3 2 2 2" xfId="9973"/>
    <cellStyle name="Normal 6 2 2 2 3 3 2 3" xfId="6718"/>
    <cellStyle name="Normal 6 2 2 2 3 3 2 3 2" xfId="11660"/>
    <cellStyle name="Normal 6 2 2 2 3 3 2 4" xfId="8226"/>
    <cellStyle name="Normal 6 2 2 2 3 3 2 5" xfId="3265"/>
    <cellStyle name="Normal 6 2 2 2 3 3 3" xfId="4368"/>
    <cellStyle name="Normal 6 2 2 2 3 3 3 2" xfId="9353"/>
    <cellStyle name="Normal 6 2 2 2 3 3 4" xfId="6111"/>
    <cellStyle name="Normal 6 2 2 2 3 3 4 2" xfId="11053"/>
    <cellStyle name="Normal 6 2 2 2 3 3 5" xfId="7619"/>
    <cellStyle name="Normal 6 2 2 2 3 3 6" xfId="2658"/>
    <cellStyle name="Normal 6 2 2 2 3 4" xfId="1635"/>
    <cellStyle name="Normal 6 2 2 2 3 4 2" xfId="4986"/>
    <cellStyle name="Normal 6 2 2 2 3 4 2 2" xfId="9970"/>
    <cellStyle name="Normal 6 2 2 2 3 4 3" xfId="6715"/>
    <cellStyle name="Normal 6 2 2 2 3 4 3 2" xfId="11657"/>
    <cellStyle name="Normal 6 2 2 2 3 4 4" xfId="8223"/>
    <cellStyle name="Normal 6 2 2 2 3 4 5" xfId="3262"/>
    <cellStyle name="Normal 6 2 2 2 3 5" xfId="3766"/>
    <cellStyle name="Normal 6 2 2 2 3 5 2" xfId="5498"/>
    <cellStyle name="Normal 6 2 2 2 3 5 2 2" xfId="10460"/>
    <cellStyle name="Normal 6 2 2 2 3 5 3" xfId="8726"/>
    <cellStyle name="Normal 6 2 2 2 3 6" xfId="4091"/>
    <cellStyle name="Normal 6 2 2 2 3 6 2" xfId="8862"/>
    <cellStyle name="Normal 6 2 2 2 3 7" xfId="5579"/>
    <cellStyle name="Normal 6 2 2 2 3 7 2" xfId="10526"/>
    <cellStyle name="Normal 6 2 2 2 3 8" xfId="5838"/>
    <cellStyle name="Normal 6 2 2 2 3 8 2" xfId="10780"/>
    <cellStyle name="Normal 6 2 2 2 3 9" xfId="7346"/>
    <cellStyle name="Normal 6 2 2 2 4" xfId="476"/>
    <cellStyle name="Normal 6 2 2 2 4 2" xfId="1046"/>
    <cellStyle name="Normal 6 2 2 2 4 2 2" xfId="1640"/>
    <cellStyle name="Normal 6 2 2 2 4 2 2 2" xfId="4991"/>
    <cellStyle name="Normal 6 2 2 2 4 2 2 2 2" xfId="9975"/>
    <cellStyle name="Normal 6 2 2 2 4 2 2 3" xfId="6720"/>
    <cellStyle name="Normal 6 2 2 2 4 2 2 3 2" xfId="11662"/>
    <cellStyle name="Normal 6 2 2 2 4 2 2 4" xfId="8228"/>
    <cellStyle name="Normal 6 2 2 2 4 2 2 5" xfId="3267"/>
    <cellStyle name="Normal 6 2 2 2 4 2 3" xfId="4461"/>
    <cellStyle name="Normal 6 2 2 2 4 2 3 2" xfId="9446"/>
    <cellStyle name="Normal 6 2 2 2 4 2 4" xfId="6201"/>
    <cellStyle name="Normal 6 2 2 2 4 2 4 2" xfId="11143"/>
    <cellStyle name="Normal 6 2 2 2 4 2 5" xfId="7709"/>
    <cellStyle name="Normal 6 2 2 2 4 2 6" xfId="2748"/>
    <cellStyle name="Normal 6 2 2 2 4 3" xfId="1639"/>
    <cellStyle name="Normal 6 2 2 2 4 3 2" xfId="4990"/>
    <cellStyle name="Normal 6 2 2 2 4 3 2 2" xfId="9974"/>
    <cellStyle name="Normal 6 2 2 2 4 3 3" xfId="6719"/>
    <cellStyle name="Normal 6 2 2 2 4 3 3 2" xfId="11661"/>
    <cellStyle name="Normal 6 2 2 2 4 3 4" xfId="8227"/>
    <cellStyle name="Normal 6 2 2 2 4 3 5" xfId="3266"/>
    <cellStyle name="Normal 6 2 2 2 4 4" xfId="3992"/>
    <cellStyle name="Normal 6 2 2 2 4 4 2" xfId="9064"/>
    <cellStyle name="Normal 6 2 2 2 4 5" xfId="5749"/>
    <cellStyle name="Normal 6 2 2 2 4 5 2" xfId="10691"/>
    <cellStyle name="Normal 6 2 2 2 4 6" xfId="7257"/>
    <cellStyle name="Normal 6 2 2 2 4 7" xfId="2296"/>
    <cellStyle name="Normal 6 2 2 2 5" xfId="693"/>
    <cellStyle name="Normal 6 2 2 2 5 2" xfId="1159"/>
    <cellStyle name="Normal 6 2 2 2 5 2 2" xfId="1642"/>
    <cellStyle name="Normal 6 2 2 2 5 2 2 2" xfId="4993"/>
    <cellStyle name="Normal 6 2 2 2 5 2 2 2 2" xfId="9977"/>
    <cellStyle name="Normal 6 2 2 2 5 2 2 3" xfId="6722"/>
    <cellStyle name="Normal 6 2 2 2 5 2 2 3 2" xfId="11664"/>
    <cellStyle name="Normal 6 2 2 2 5 2 2 4" xfId="8230"/>
    <cellStyle name="Normal 6 2 2 2 5 2 2 5" xfId="3269"/>
    <cellStyle name="Normal 6 2 2 2 5 2 3" xfId="4520"/>
    <cellStyle name="Normal 6 2 2 2 5 2 3 2" xfId="9504"/>
    <cellStyle name="Normal 6 2 2 2 5 2 4" xfId="6251"/>
    <cellStyle name="Normal 6 2 2 2 5 2 4 2" xfId="11193"/>
    <cellStyle name="Normal 6 2 2 2 5 2 5" xfId="7759"/>
    <cellStyle name="Normal 6 2 2 2 5 2 6" xfId="2798"/>
    <cellStyle name="Normal 6 2 2 2 5 3" xfId="1641"/>
    <cellStyle name="Normal 6 2 2 2 5 3 2" xfId="4992"/>
    <cellStyle name="Normal 6 2 2 2 5 3 2 2" xfId="9976"/>
    <cellStyle name="Normal 6 2 2 2 5 3 3" xfId="6721"/>
    <cellStyle name="Normal 6 2 2 2 5 3 3 2" xfId="11663"/>
    <cellStyle name="Normal 6 2 2 2 5 3 4" xfId="8229"/>
    <cellStyle name="Normal 6 2 2 2 5 3 5" xfId="3268"/>
    <cellStyle name="Normal 6 2 2 2 5 4" xfId="4137"/>
    <cellStyle name="Normal 6 2 2 2 5 4 2" xfId="9123"/>
    <cellStyle name="Normal 6 2 2 2 5 5" xfId="5884"/>
    <cellStyle name="Normal 6 2 2 2 5 5 2" xfId="10826"/>
    <cellStyle name="Normal 6 2 2 2 5 6" xfId="7392"/>
    <cellStyle name="Normal 6 2 2 2 5 7" xfId="2431"/>
    <cellStyle name="Normal 6 2 2 2 6" xfId="360"/>
    <cellStyle name="Normal 6 2 2 2 6 2" xfId="988"/>
    <cellStyle name="Normal 6 2 2 2 6 2 2" xfId="1644"/>
    <cellStyle name="Normal 6 2 2 2 6 2 2 2" xfId="4995"/>
    <cellStyle name="Normal 6 2 2 2 6 2 2 2 2" xfId="9979"/>
    <cellStyle name="Normal 6 2 2 2 6 2 2 3" xfId="6724"/>
    <cellStyle name="Normal 6 2 2 2 6 2 2 3 2" xfId="11666"/>
    <cellStyle name="Normal 6 2 2 2 6 2 2 4" xfId="8232"/>
    <cellStyle name="Normal 6 2 2 2 6 2 2 5" xfId="3271"/>
    <cellStyle name="Normal 6 2 2 2 6 2 3" xfId="4415"/>
    <cellStyle name="Normal 6 2 2 2 6 2 3 2" xfId="9400"/>
    <cellStyle name="Normal 6 2 2 2 6 2 4" xfId="6157"/>
    <cellStyle name="Normal 6 2 2 2 6 2 4 2" xfId="11099"/>
    <cellStyle name="Normal 6 2 2 2 6 2 5" xfId="7665"/>
    <cellStyle name="Normal 6 2 2 2 6 2 6" xfId="2704"/>
    <cellStyle name="Normal 6 2 2 2 6 3" xfId="1643"/>
    <cellStyle name="Normal 6 2 2 2 6 3 2" xfId="4994"/>
    <cellStyle name="Normal 6 2 2 2 6 3 2 2" xfId="9978"/>
    <cellStyle name="Normal 6 2 2 2 6 3 3" xfId="6723"/>
    <cellStyle name="Normal 6 2 2 2 6 3 3 2" xfId="11665"/>
    <cellStyle name="Normal 6 2 2 2 6 3 4" xfId="8231"/>
    <cellStyle name="Normal 6 2 2 2 6 3 5" xfId="3270"/>
    <cellStyle name="Normal 6 2 2 2 6 4" xfId="3932"/>
    <cellStyle name="Normal 6 2 2 2 6 4 2" xfId="9012"/>
    <cellStyle name="Normal 6 2 2 2 6 5" xfId="5700"/>
    <cellStyle name="Normal 6 2 2 2 6 5 2" xfId="10642"/>
    <cellStyle name="Normal 6 2 2 2 6 6" xfId="7208"/>
    <cellStyle name="Normal 6 2 2 2 6 7" xfId="2247"/>
    <cellStyle name="Normal 6 2 2 2 7" xfId="842"/>
    <cellStyle name="Normal 6 2 2 2 7 2" xfId="1645"/>
    <cellStyle name="Normal 6 2 2 2 7 2 2" xfId="4996"/>
    <cellStyle name="Normal 6 2 2 2 7 2 2 2" xfId="9980"/>
    <cellStyle name="Normal 6 2 2 2 7 2 3" xfId="6725"/>
    <cellStyle name="Normal 6 2 2 2 7 2 3 2" xfId="11667"/>
    <cellStyle name="Normal 6 2 2 2 7 2 4" xfId="8233"/>
    <cellStyle name="Normal 6 2 2 2 7 2 5" xfId="3272"/>
    <cellStyle name="Normal 6 2 2 2 7 3" xfId="4277"/>
    <cellStyle name="Normal 6 2 2 2 7 3 2" xfId="9263"/>
    <cellStyle name="Normal 6 2 2 2 7 4" xfId="6022"/>
    <cellStyle name="Normal 6 2 2 2 7 4 2" xfId="10964"/>
    <cellStyle name="Normal 6 2 2 2 7 5" xfId="7530"/>
    <cellStyle name="Normal 6 2 2 2 7 6" xfId="2569"/>
    <cellStyle name="Normal 6 2 2 2 8" xfId="1309"/>
    <cellStyle name="Normal 6 2 2 2 8 2" xfId="4660"/>
    <cellStyle name="Normal 6 2 2 2 8 2 2" xfId="9644"/>
    <cellStyle name="Normal 6 2 2 2 8 3" xfId="6389"/>
    <cellStyle name="Normal 6 2 2 2 8 3 2" xfId="11331"/>
    <cellStyle name="Normal 6 2 2 2 8 4" xfId="7897"/>
    <cellStyle name="Normal 6 2 2 2 8 5" xfId="2936"/>
    <cellStyle name="Normal 6 2 2 2 9" xfId="252"/>
    <cellStyle name="Normal 6 2 2 2 9 2" xfId="3878"/>
    <cellStyle name="Normal 6 2 2 2 9 2 2" xfId="8965"/>
    <cellStyle name="Normal 6 2 2 2 9 3" xfId="5656"/>
    <cellStyle name="Normal 6 2 2 2 9 3 2" xfId="10598"/>
    <cellStyle name="Normal 6 2 2 2 9 4" xfId="7164"/>
    <cellStyle name="Normal 6 2 2 2 9 5" xfId="2202"/>
    <cellStyle name="Normal 6 2 2 3" xfId="165"/>
    <cellStyle name="Normal 6 2 2 3 10" xfId="2145"/>
    <cellStyle name="Normal 6 2 2 3 10 2" xfId="5507"/>
    <cellStyle name="Normal 6 2 2 3 10 2 2" xfId="10465"/>
    <cellStyle name="Normal 6 2 2 3 10 3" xfId="8637"/>
    <cellStyle name="Normal 6 2 2 3 11" xfId="3677"/>
    <cellStyle name="Normal 6 2 2 3 11 2" xfId="8774"/>
    <cellStyle name="Normal 6 2 2 3 12" xfId="3841"/>
    <cellStyle name="Normal 6 2 2 3 12 2" xfId="8932"/>
    <cellStyle name="Normal 6 2 2 3 13" xfId="5626"/>
    <cellStyle name="Normal 6 2 2 3 13 2" xfId="10568"/>
    <cellStyle name="Normal 6 2 2 3 14" xfId="7134"/>
    <cellStyle name="Normal 6 2 2 3 15" xfId="2098"/>
    <cellStyle name="Normal 6 2 2 3 2" xfId="580"/>
    <cellStyle name="Normal 6 2 2 3 2 10" xfId="2344"/>
    <cellStyle name="Normal 6 2 2 3 2 2" xfId="741"/>
    <cellStyle name="Normal 6 2 2 3 2 2 2" xfId="1207"/>
    <cellStyle name="Normal 6 2 2 3 2 2 2 2" xfId="1648"/>
    <cellStyle name="Normal 6 2 2 3 2 2 2 2 2" xfId="4999"/>
    <cellStyle name="Normal 6 2 2 3 2 2 2 2 2 2" xfId="9983"/>
    <cellStyle name="Normal 6 2 2 3 2 2 2 2 3" xfId="6728"/>
    <cellStyle name="Normal 6 2 2 3 2 2 2 2 3 2" xfId="11670"/>
    <cellStyle name="Normal 6 2 2 3 2 2 2 2 4" xfId="8236"/>
    <cellStyle name="Normal 6 2 2 3 2 2 2 2 5" xfId="3275"/>
    <cellStyle name="Normal 6 2 2 3 2 2 2 3" xfId="4568"/>
    <cellStyle name="Normal 6 2 2 3 2 2 2 3 2" xfId="9552"/>
    <cellStyle name="Normal 6 2 2 3 2 2 2 4" xfId="6299"/>
    <cellStyle name="Normal 6 2 2 3 2 2 2 4 2" xfId="11241"/>
    <cellStyle name="Normal 6 2 2 3 2 2 2 5" xfId="7807"/>
    <cellStyle name="Normal 6 2 2 3 2 2 2 6" xfId="2846"/>
    <cellStyle name="Normal 6 2 2 3 2 2 3" xfId="1647"/>
    <cellStyle name="Normal 6 2 2 3 2 2 3 2" xfId="4998"/>
    <cellStyle name="Normal 6 2 2 3 2 2 3 2 2" xfId="9982"/>
    <cellStyle name="Normal 6 2 2 3 2 2 3 3" xfId="6727"/>
    <cellStyle name="Normal 6 2 2 3 2 2 3 3 2" xfId="11669"/>
    <cellStyle name="Normal 6 2 2 3 2 2 3 4" xfId="8235"/>
    <cellStyle name="Normal 6 2 2 3 2 2 3 5" xfId="3274"/>
    <cellStyle name="Normal 6 2 2 3 2 2 4" xfId="4185"/>
    <cellStyle name="Normal 6 2 2 3 2 2 4 2" xfId="9171"/>
    <cellStyle name="Normal 6 2 2 3 2 2 5" xfId="5932"/>
    <cellStyle name="Normal 6 2 2 3 2 2 5 2" xfId="10874"/>
    <cellStyle name="Normal 6 2 2 3 2 2 6" xfId="7440"/>
    <cellStyle name="Normal 6 2 2 3 2 2 7" xfId="2479"/>
    <cellStyle name="Normal 6 2 2 3 2 3" xfId="894"/>
    <cellStyle name="Normal 6 2 2 3 2 3 2" xfId="1649"/>
    <cellStyle name="Normal 6 2 2 3 2 3 2 2" xfId="5000"/>
    <cellStyle name="Normal 6 2 2 3 2 3 2 2 2" xfId="9984"/>
    <cellStyle name="Normal 6 2 2 3 2 3 2 3" xfId="6729"/>
    <cellStyle name="Normal 6 2 2 3 2 3 2 3 2" xfId="11671"/>
    <cellStyle name="Normal 6 2 2 3 2 3 2 4" xfId="8237"/>
    <cellStyle name="Normal 6 2 2 3 2 3 2 5" xfId="3276"/>
    <cellStyle name="Normal 6 2 2 3 2 3 3" xfId="4327"/>
    <cellStyle name="Normal 6 2 2 3 2 3 3 2" xfId="9312"/>
    <cellStyle name="Normal 6 2 2 3 2 3 4" xfId="6070"/>
    <cellStyle name="Normal 6 2 2 3 2 3 4 2" xfId="11012"/>
    <cellStyle name="Normal 6 2 2 3 2 3 5" xfId="7578"/>
    <cellStyle name="Normal 6 2 2 3 2 3 6" xfId="2617"/>
    <cellStyle name="Normal 6 2 2 3 2 4" xfId="1646"/>
    <cellStyle name="Normal 6 2 2 3 2 4 2" xfId="4997"/>
    <cellStyle name="Normal 6 2 2 3 2 4 2 2" xfId="9981"/>
    <cellStyle name="Normal 6 2 2 3 2 4 3" xfId="6726"/>
    <cellStyle name="Normal 6 2 2 3 2 4 3 2" xfId="11668"/>
    <cellStyle name="Normal 6 2 2 3 2 4 4" xfId="8234"/>
    <cellStyle name="Normal 6 2 2 3 2 4 5" xfId="3273"/>
    <cellStyle name="Normal 6 2 2 3 2 5" xfId="3725"/>
    <cellStyle name="Normal 6 2 2 3 2 5 2" xfId="5418"/>
    <cellStyle name="Normal 6 2 2 3 2 5 2 2" xfId="10394"/>
    <cellStyle name="Normal 6 2 2 3 2 5 3" xfId="8685"/>
    <cellStyle name="Normal 6 2 2 3 2 6" xfId="4049"/>
    <cellStyle name="Normal 6 2 2 3 2 6 2" xfId="8821"/>
    <cellStyle name="Normal 6 2 2 3 2 7" xfId="5372"/>
    <cellStyle name="Normal 6 2 2 3 2 7 2" xfId="10356"/>
    <cellStyle name="Normal 6 2 2 3 2 8" xfId="5797"/>
    <cellStyle name="Normal 6 2 2 3 2 8 2" xfId="10739"/>
    <cellStyle name="Normal 6 2 2 3 2 9" xfId="7305"/>
    <cellStyle name="Normal 6 2 2 3 3" xfId="643"/>
    <cellStyle name="Normal 6 2 2 3 3 10" xfId="2386"/>
    <cellStyle name="Normal 6 2 2 3 3 2" xfId="784"/>
    <cellStyle name="Normal 6 2 2 3 3 2 2" xfId="1249"/>
    <cellStyle name="Normal 6 2 2 3 3 2 2 2" xfId="1652"/>
    <cellStyle name="Normal 6 2 2 3 3 2 2 2 2" xfId="5003"/>
    <cellStyle name="Normal 6 2 2 3 3 2 2 2 2 2" xfId="9987"/>
    <cellStyle name="Normal 6 2 2 3 3 2 2 2 3" xfId="6732"/>
    <cellStyle name="Normal 6 2 2 3 3 2 2 2 3 2" xfId="11674"/>
    <cellStyle name="Normal 6 2 2 3 3 2 2 2 4" xfId="8240"/>
    <cellStyle name="Normal 6 2 2 3 3 2 2 2 5" xfId="3279"/>
    <cellStyle name="Normal 6 2 2 3 3 2 2 3" xfId="4610"/>
    <cellStyle name="Normal 6 2 2 3 3 2 2 3 2" xfId="9594"/>
    <cellStyle name="Normal 6 2 2 3 3 2 2 4" xfId="6341"/>
    <cellStyle name="Normal 6 2 2 3 3 2 2 4 2" xfId="11283"/>
    <cellStyle name="Normal 6 2 2 3 3 2 2 5" xfId="7849"/>
    <cellStyle name="Normal 6 2 2 3 3 2 2 6" xfId="2888"/>
    <cellStyle name="Normal 6 2 2 3 3 2 3" xfId="1651"/>
    <cellStyle name="Normal 6 2 2 3 3 2 3 2" xfId="5002"/>
    <cellStyle name="Normal 6 2 2 3 3 2 3 2 2" xfId="9986"/>
    <cellStyle name="Normal 6 2 2 3 3 2 3 3" xfId="6731"/>
    <cellStyle name="Normal 6 2 2 3 3 2 3 3 2" xfId="11673"/>
    <cellStyle name="Normal 6 2 2 3 3 2 3 4" xfId="8239"/>
    <cellStyle name="Normal 6 2 2 3 3 2 3 5" xfId="3278"/>
    <cellStyle name="Normal 6 2 2 3 3 2 4" xfId="4227"/>
    <cellStyle name="Normal 6 2 2 3 3 2 4 2" xfId="9213"/>
    <cellStyle name="Normal 6 2 2 3 3 2 5" xfId="5974"/>
    <cellStyle name="Normal 6 2 2 3 3 2 5 2" xfId="10916"/>
    <cellStyle name="Normal 6 2 2 3 3 2 6" xfId="7482"/>
    <cellStyle name="Normal 6 2 2 3 3 2 7" xfId="2521"/>
    <cellStyle name="Normal 6 2 2 3 3 3" xfId="937"/>
    <cellStyle name="Normal 6 2 2 3 3 3 2" xfId="1653"/>
    <cellStyle name="Normal 6 2 2 3 3 3 2 2" xfId="5004"/>
    <cellStyle name="Normal 6 2 2 3 3 3 2 2 2" xfId="9988"/>
    <cellStyle name="Normal 6 2 2 3 3 3 2 3" xfId="6733"/>
    <cellStyle name="Normal 6 2 2 3 3 3 2 3 2" xfId="11675"/>
    <cellStyle name="Normal 6 2 2 3 3 3 2 4" xfId="8241"/>
    <cellStyle name="Normal 6 2 2 3 3 3 2 5" xfId="3280"/>
    <cellStyle name="Normal 6 2 2 3 3 3 3" xfId="4369"/>
    <cellStyle name="Normal 6 2 2 3 3 3 3 2" xfId="9354"/>
    <cellStyle name="Normal 6 2 2 3 3 3 4" xfId="6112"/>
    <cellStyle name="Normal 6 2 2 3 3 3 4 2" xfId="11054"/>
    <cellStyle name="Normal 6 2 2 3 3 3 5" xfId="7620"/>
    <cellStyle name="Normal 6 2 2 3 3 3 6" xfId="2659"/>
    <cellStyle name="Normal 6 2 2 3 3 4" xfId="1650"/>
    <cellStyle name="Normal 6 2 2 3 3 4 2" xfId="5001"/>
    <cellStyle name="Normal 6 2 2 3 3 4 2 2" xfId="9985"/>
    <cellStyle name="Normal 6 2 2 3 3 4 3" xfId="6730"/>
    <cellStyle name="Normal 6 2 2 3 3 4 3 2" xfId="11672"/>
    <cellStyle name="Normal 6 2 2 3 3 4 4" xfId="8238"/>
    <cellStyle name="Normal 6 2 2 3 3 4 5" xfId="3277"/>
    <cellStyle name="Normal 6 2 2 3 3 5" xfId="3767"/>
    <cellStyle name="Normal 6 2 2 3 3 5 2" xfId="5574"/>
    <cellStyle name="Normal 6 2 2 3 3 5 2 2" xfId="10521"/>
    <cellStyle name="Normal 6 2 2 3 3 5 3" xfId="8727"/>
    <cellStyle name="Normal 6 2 2 3 3 6" xfId="4092"/>
    <cellStyle name="Normal 6 2 2 3 3 6 2" xfId="8863"/>
    <cellStyle name="Normal 6 2 2 3 3 7" xfId="3831"/>
    <cellStyle name="Normal 6 2 2 3 3 7 2" xfId="8922"/>
    <cellStyle name="Normal 6 2 2 3 3 8" xfId="5839"/>
    <cellStyle name="Normal 6 2 2 3 3 8 2" xfId="10781"/>
    <cellStyle name="Normal 6 2 2 3 3 9" xfId="7347"/>
    <cellStyle name="Normal 6 2 2 3 4" xfId="477"/>
    <cellStyle name="Normal 6 2 2 3 4 2" xfId="1047"/>
    <cellStyle name="Normal 6 2 2 3 4 2 2" xfId="1655"/>
    <cellStyle name="Normal 6 2 2 3 4 2 2 2" xfId="5006"/>
    <cellStyle name="Normal 6 2 2 3 4 2 2 2 2" xfId="9990"/>
    <cellStyle name="Normal 6 2 2 3 4 2 2 3" xfId="6735"/>
    <cellStyle name="Normal 6 2 2 3 4 2 2 3 2" xfId="11677"/>
    <cellStyle name="Normal 6 2 2 3 4 2 2 4" xfId="8243"/>
    <cellStyle name="Normal 6 2 2 3 4 2 2 5" xfId="3282"/>
    <cellStyle name="Normal 6 2 2 3 4 2 3" xfId="4462"/>
    <cellStyle name="Normal 6 2 2 3 4 2 3 2" xfId="9447"/>
    <cellStyle name="Normal 6 2 2 3 4 2 4" xfId="6202"/>
    <cellStyle name="Normal 6 2 2 3 4 2 4 2" xfId="11144"/>
    <cellStyle name="Normal 6 2 2 3 4 2 5" xfId="7710"/>
    <cellStyle name="Normal 6 2 2 3 4 2 6" xfId="2749"/>
    <cellStyle name="Normal 6 2 2 3 4 3" xfId="1654"/>
    <cellStyle name="Normal 6 2 2 3 4 3 2" xfId="5005"/>
    <cellStyle name="Normal 6 2 2 3 4 3 2 2" xfId="9989"/>
    <cellStyle name="Normal 6 2 2 3 4 3 3" xfId="6734"/>
    <cellStyle name="Normal 6 2 2 3 4 3 3 2" xfId="11676"/>
    <cellStyle name="Normal 6 2 2 3 4 3 4" xfId="8242"/>
    <cellStyle name="Normal 6 2 2 3 4 3 5" xfId="3281"/>
    <cellStyle name="Normal 6 2 2 3 4 4" xfId="3993"/>
    <cellStyle name="Normal 6 2 2 3 4 4 2" xfId="9065"/>
    <cellStyle name="Normal 6 2 2 3 4 5" xfId="5750"/>
    <cellStyle name="Normal 6 2 2 3 4 5 2" xfId="10692"/>
    <cellStyle name="Normal 6 2 2 3 4 6" xfId="7258"/>
    <cellStyle name="Normal 6 2 2 3 4 7" xfId="2297"/>
    <cellStyle name="Normal 6 2 2 3 5" xfId="694"/>
    <cellStyle name="Normal 6 2 2 3 5 2" xfId="1160"/>
    <cellStyle name="Normal 6 2 2 3 5 2 2" xfId="1657"/>
    <cellStyle name="Normal 6 2 2 3 5 2 2 2" xfId="5008"/>
    <cellStyle name="Normal 6 2 2 3 5 2 2 2 2" xfId="9992"/>
    <cellStyle name="Normal 6 2 2 3 5 2 2 3" xfId="6737"/>
    <cellStyle name="Normal 6 2 2 3 5 2 2 3 2" xfId="11679"/>
    <cellStyle name="Normal 6 2 2 3 5 2 2 4" xfId="8245"/>
    <cellStyle name="Normal 6 2 2 3 5 2 2 5" xfId="3284"/>
    <cellStyle name="Normal 6 2 2 3 5 2 3" xfId="4521"/>
    <cellStyle name="Normal 6 2 2 3 5 2 3 2" xfId="9505"/>
    <cellStyle name="Normal 6 2 2 3 5 2 4" xfId="6252"/>
    <cellStyle name="Normal 6 2 2 3 5 2 4 2" xfId="11194"/>
    <cellStyle name="Normal 6 2 2 3 5 2 5" xfId="7760"/>
    <cellStyle name="Normal 6 2 2 3 5 2 6" xfId="2799"/>
    <cellStyle name="Normal 6 2 2 3 5 3" xfId="1656"/>
    <cellStyle name="Normal 6 2 2 3 5 3 2" xfId="5007"/>
    <cellStyle name="Normal 6 2 2 3 5 3 2 2" xfId="9991"/>
    <cellStyle name="Normal 6 2 2 3 5 3 3" xfId="6736"/>
    <cellStyle name="Normal 6 2 2 3 5 3 3 2" xfId="11678"/>
    <cellStyle name="Normal 6 2 2 3 5 3 4" xfId="8244"/>
    <cellStyle name="Normal 6 2 2 3 5 3 5" xfId="3283"/>
    <cellStyle name="Normal 6 2 2 3 5 4" xfId="4138"/>
    <cellStyle name="Normal 6 2 2 3 5 4 2" xfId="9124"/>
    <cellStyle name="Normal 6 2 2 3 5 5" xfId="5885"/>
    <cellStyle name="Normal 6 2 2 3 5 5 2" xfId="10827"/>
    <cellStyle name="Normal 6 2 2 3 5 6" xfId="7393"/>
    <cellStyle name="Normal 6 2 2 3 5 7" xfId="2432"/>
    <cellStyle name="Normal 6 2 2 3 6" xfId="361"/>
    <cellStyle name="Normal 6 2 2 3 6 2" xfId="989"/>
    <cellStyle name="Normal 6 2 2 3 6 2 2" xfId="1659"/>
    <cellStyle name="Normal 6 2 2 3 6 2 2 2" xfId="5010"/>
    <cellStyle name="Normal 6 2 2 3 6 2 2 2 2" xfId="9994"/>
    <cellStyle name="Normal 6 2 2 3 6 2 2 3" xfId="6739"/>
    <cellStyle name="Normal 6 2 2 3 6 2 2 3 2" xfId="11681"/>
    <cellStyle name="Normal 6 2 2 3 6 2 2 4" xfId="8247"/>
    <cellStyle name="Normal 6 2 2 3 6 2 2 5" xfId="3286"/>
    <cellStyle name="Normal 6 2 2 3 6 2 3" xfId="4416"/>
    <cellStyle name="Normal 6 2 2 3 6 2 3 2" xfId="9401"/>
    <cellStyle name="Normal 6 2 2 3 6 2 4" xfId="6158"/>
    <cellStyle name="Normal 6 2 2 3 6 2 4 2" xfId="11100"/>
    <cellStyle name="Normal 6 2 2 3 6 2 5" xfId="7666"/>
    <cellStyle name="Normal 6 2 2 3 6 2 6" xfId="2705"/>
    <cellStyle name="Normal 6 2 2 3 6 3" xfId="1658"/>
    <cellStyle name="Normal 6 2 2 3 6 3 2" xfId="5009"/>
    <cellStyle name="Normal 6 2 2 3 6 3 2 2" xfId="9993"/>
    <cellStyle name="Normal 6 2 2 3 6 3 3" xfId="6738"/>
    <cellStyle name="Normal 6 2 2 3 6 3 3 2" xfId="11680"/>
    <cellStyle name="Normal 6 2 2 3 6 3 4" xfId="8246"/>
    <cellStyle name="Normal 6 2 2 3 6 3 5" xfId="3285"/>
    <cellStyle name="Normal 6 2 2 3 6 4" xfId="3933"/>
    <cellStyle name="Normal 6 2 2 3 6 4 2" xfId="9013"/>
    <cellStyle name="Normal 6 2 2 3 6 5" xfId="5701"/>
    <cellStyle name="Normal 6 2 2 3 6 5 2" xfId="10643"/>
    <cellStyle name="Normal 6 2 2 3 6 6" xfId="7209"/>
    <cellStyle name="Normal 6 2 2 3 6 7" xfId="2248"/>
    <cellStyle name="Normal 6 2 2 3 7" xfId="843"/>
    <cellStyle name="Normal 6 2 2 3 7 2" xfId="1660"/>
    <cellStyle name="Normal 6 2 2 3 7 2 2" xfId="5011"/>
    <cellStyle name="Normal 6 2 2 3 7 2 2 2" xfId="9995"/>
    <cellStyle name="Normal 6 2 2 3 7 2 3" xfId="6740"/>
    <cellStyle name="Normal 6 2 2 3 7 2 3 2" xfId="11682"/>
    <cellStyle name="Normal 6 2 2 3 7 2 4" xfId="8248"/>
    <cellStyle name="Normal 6 2 2 3 7 2 5" xfId="3287"/>
    <cellStyle name="Normal 6 2 2 3 7 3" xfId="4278"/>
    <cellStyle name="Normal 6 2 2 3 7 3 2" xfId="9264"/>
    <cellStyle name="Normal 6 2 2 3 7 4" xfId="6023"/>
    <cellStyle name="Normal 6 2 2 3 7 4 2" xfId="10965"/>
    <cellStyle name="Normal 6 2 2 3 7 5" xfId="7531"/>
    <cellStyle name="Normal 6 2 2 3 7 6" xfId="2570"/>
    <cellStyle name="Normal 6 2 2 3 8" xfId="1310"/>
    <cellStyle name="Normal 6 2 2 3 8 2" xfId="4661"/>
    <cellStyle name="Normal 6 2 2 3 8 2 2" xfId="9645"/>
    <cellStyle name="Normal 6 2 2 3 8 3" xfId="6390"/>
    <cellStyle name="Normal 6 2 2 3 8 3 2" xfId="11332"/>
    <cellStyle name="Normal 6 2 2 3 8 4" xfId="7898"/>
    <cellStyle name="Normal 6 2 2 3 8 5" xfId="2937"/>
    <cellStyle name="Normal 6 2 2 3 9" xfId="253"/>
    <cellStyle name="Normal 6 2 2 3 9 2" xfId="3879"/>
    <cellStyle name="Normal 6 2 2 3 9 2 2" xfId="8966"/>
    <cellStyle name="Normal 6 2 2 3 9 3" xfId="5657"/>
    <cellStyle name="Normal 6 2 2 3 9 3 2" xfId="10599"/>
    <cellStyle name="Normal 6 2 2 3 9 4" xfId="7165"/>
    <cellStyle name="Normal 6 2 2 3 9 5" xfId="2203"/>
    <cellStyle name="Normal 6 2 2 4" xfId="578"/>
    <cellStyle name="Normal 6 2 2 4 10" xfId="2342"/>
    <cellStyle name="Normal 6 2 2 4 2" xfId="739"/>
    <cellStyle name="Normal 6 2 2 4 2 2" xfId="1205"/>
    <cellStyle name="Normal 6 2 2 4 2 2 2" xfId="1663"/>
    <cellStyle name="Normal 6 2 2 4 2 2 2 2" xfId="5014"/>
    <cellStyle name="Normal 6 2 2 4 2 2 2 2 2" xfId="9998"/>
    <cellStyle name="Normal 6 2 2 4 2 2 2 3" xfId="6743"/>
    <cellStyle name="Normal 6 2 2 4 2 2 2 3 2" xfId="11685"/>
    <cellStyle name="Normal 6 2 2 4 2 2 2 4" xfId="8251"/>
    <cellStyle name="Normal 6 2 2 4 2 2 2 5" xfId="3290"/>
    <cellStyle name="Normal 6 2 2 4 2 2 3" xfId="4566"/>
    <cellStyle name="Normal 6 2 2 4 2 2 3 2" xfId="9550"/>
    <cellStyle name="Normal 6 2 2 4 2 2 4" xfId="6297"/>
    <cellStyle name="Normal 6 2 2 4 2 2 4 2" xfId="11239"/>
    <cellStyle name="Normal 6 2 2 4 2 2 5" xfId="7805"/>
    <cellStyle name="Normal 6 2 2 4 2 2 6" xfId="2844"/>
    <cellStyle name="Normal 6 2 2 4 2 3" xfId="1662"/>
    <cellStyle name="Normal 6 2 2 4 2 3 2" xfId="5013"/>
    <cellStyle name="Normal 6 2 2 4 2 3 2 2" xfId="9997"/>
    <cellStyle name="Normal 6 2 2 4 2 3 3" xfId="6742"/>
    <cellStyle name="Normal 6 2 2 4 2 3 3 2" xfId="11684"/>
    <cellStyle name="Normal 6 2 2 4 2 3 4" xfId="8250"/>
    <cellStyle name="Normal 6 2 2 4 2 3 5" xfId="3289"/>
    <cellStyle name="Normal 6 2 2 4 2 4" xfId="4183"/>
    <cellStyle name="Normal 6 2 2 4 2 4 2" xfId="9169"/>
    <cellStyle name="Normal 6 2 2 4 2 5" xfId="5930"/>
    <cellStyle name="Normal 6 2 2 4 2 5 2" xfId="10872"/>
    <cellStyle name="Normal 6 2 2 4 2 6" xfId="7438"/>
    <cellStyle name="Normal 6 2 2 4 2 7" xfId="2477"/>
    <cellStyle name="Normal 6 2 2 4 3" xfId="892"/>
    <cellStyle name="Normal 6 2 2 4 3 2" xfId="1664"/>
    <cellStyle name="Normal 6 2 2 4 3 2 2" xfId="5015"/>
    <cellStyle name="Normal 6 2 2 4 3 2 2 2" xfId="9999"/>
    <cellStyle name="Normal 6 2 2 4 3 2 3" xfId="6744"/>
    <cellStyle name="Normal 6 2 2 4 3 2 3 2" xfId="11686"/>
    <cellStyle name="Normal 6 2 2 4 3 2 4" xfId="8252"/>
    <cellStyle name="Normal 6 2 2 4 3 2 5" xfId="3291"/>
    <cellStyle name="Normal 6 2 2 4 3 3" xfId="4325"/>
    <cellStyle name="Normal 6 2 2 4 3 3 2" xfId="9310"/>
    <cellStyle name="Normal 6 2 2 4 3 4" xfId="6068"/>
    <cellStyle name="Normal 6 2 2 4 3 4 2" xfId="11010"/>
    <cellStyle name="Normal 6 2 2 4 3 5" xfId="7576"/>
    <cellStyle name="Normal 6 2 2 4 3 6" xfId="2615"/>
    <cellStyle name="Normal 6 2 2 4 4" xfId="1661"/>
    <cellStyle name="Normal 6 2 2 4 4 2" xfId="5012"/>
    <cellStyle name="Normal 6 2 2 4 4 2 2" xfId="9996"/>
    <cellStyle name="Normal 6 2 2 4 4 3" xfId="6741"/>
    <cellStyle name="Normal 6 2 2 4 4 3 2" xfId="11683"/>
    <cellStyle name="Normal 6 2 2 4 4 4" xfId="8249"/>
    <cellStyle name="Normal 6 2 2 4 4 5" xfId="3288"/>
    <cellStyle name="Normal 6 2 2 4 5" xfId="3723"/>
    <cellStyle name="Normal 6 2 2 4 5 2" xfId="4031"/>
    <cellStyle name="Normal 6 2 2 4 5 2 2" xfId="9094"/>
    <cellStyle name="Normal 6 2 2 4 5 3" xfId="8683"/>
    <cellStyle name="Normal 6 2 2 4 6" xfId="4047"/>
    <cellStyle name="Normal 6 2 2 4 6 2" xfId="8819"/>
    <cellStyle name="Normal 6 2 2 4 7" xfId="5496"/>
    <cellStyle name="Normal 6 2 2 4 7 2" xfId="10458"/>
    <cellStyle name="Normal 6 2 2 4 8" xfId="5795"/>
    <cellStyle name="Normal 6 2 2 4 8 2" xfId="10737"/>
    <cellStyle name="Normal 6 2 2 4 9" xfId="7303"/>
    <cellStyle name="Normal 6 2 2 5" xfId="641"/>
    <cellStyle name="Normal 6 2 2 5 10" xfId="2384"/>
    <cellStyle name="Normal 6 2 2 5 2" xfId="782"/>
    <cellStyle name="Normal 6 2 2 5 2 2" xfId="1247"/>
    <cellStyle name="Normal 6 2 2 5 2 2 2" xfId="1667"/>
    <cellStyle name="Normal 6 2 2 5 2 2 2 2" xfId="5018"/>
    <cellStyle name="Normal 6 2 2 5 2 2 2 2 2" xfId="10002"/>
    <cellStyle name="Normal 6 2 2 5 2 2 2 3" xfId="6747"/>
    <cellStyle name="Normal 6 2 2 5 2 2 2 3 2" xfId="11689"/>
    <cellStyle name="Normal 6 2 2 5 2 2 2 4" xfId="8255"/>
    <cellStyle name="Normal 6 2 2 5 2 2 2 5" xfId="3294"/>
    <cellStyle name="Normal 6 2 2 5 2 2 3" xfId="4608"/>
    <cellStyle name="Normal 6 2 2 5 2 2 3 2" xfId="9592"/>
    <cellStyle name="Normal 6 2 2 5 2 2 4" xfId="6339"/>
    <cellStyle name="Normal 6 2 2 5 2 2 4 2" xfId="11281"/>
    <cellStyle name="Normal 6 2 2 5 2 2 5" xfId="7847"/>
    <cellStyle name="Normal 6 2 2 5 2 2 6" xfId="2886"/>
    <cellStyle name="Normal 6 2 2 5 2 3" xfId="1666"/>
    <cellStyle name="Normal 6 2 2 5 2 3 2" xfId="5017"/>
    <cellStyle name="Normal 6 2 2 5 2 3 2 2" xfId="10001"/>
    <cellStyle name="Normal 6 2 2 5 2 3 3" xfId="6746"/>
    <cellStyle name="Normal 6 2 2 5 2 3 3 2" xfId="11688"/>
    <cellStyle name="Normal 6 2 2 5 2 3 4" xfId="8254"/>
    <cellStyle name="Normal 6 2 2 5 2 3 5" xfId="3293"/>
    <cellStyle name="Normal 6 2 2 5 2 4" xfId="4225"/>
    <cellStyle name="Normal 6 2 2 5 2 4 2" xfId="9211"/>
    <cellStyle name="Normal 6 2 2 5 2 5" xfId="5972"/>
    <cellStyle name="Normal 6 2 2 5 2 5 2" xfId="10914"/>
    <cellStyle name="Normal 6 2 2 5 2 6" xfId="7480"/>
    <cellStyle name="Normal 6 2 2 5 2 7" xfId="2519"/>
    <cellStyle name="Normal 6 2 2 5 3" xfId="935"/>
    <cellStyle name="Normal 6 2 2 5 3 2" xfId="1668"/>
    <cellStyle name="Normal 6 2 2 5 3 2 2" xfId="5019"/>
    <cellStyle name="Normal 6 2 2 5 3 2 2 2" xfId="10003"/>
    <cellStyle name="Normal 6 2 2 5 3 2 3" xfId="6748"/>
    <cellStyle name="Normal 6 2 2 5 3 2 3 2" xfId="11690"/>
    <cellStyle name="Normal 6 2 2 5 3 2 4" xfId="8256"/>
    <cellStyle name="Normal 6 2 2 5 3 2 5" xfId="3295"/>
    <cellStyle name="Normal 6 2 2 5 3 3" xfId="4367"/>
    <cellStyle name="Normal 6 2 2 5 3 3 2" xfId="9352"/>
    <cellStyle name="Normal 6 2 2 5 3 4" xfId="6110"/>
    <cellStyle name="Normal 6 2 2 5 3 4 2" xfId="11052"/>
    <cellStyle name="Normal 6 2 2 5 3 5" xfId="7618"/>
    <cellStyle name="Normal 6 2 2 5 3 6" xfId="2657"/>
    <cellStyle name="Normal 6 2 2 5 4" xfId="1665"/>
    <cellStyle name="Normal 6 2 2 5 4 2" xfId="5016"/>
    <cellStyle name="Normal 6 2 2 5 4 2 2" xfId="10000"/>
    <cellStyle name="Normal 6 2 2 5 4 3" xfId="6745"/>
    <cellStyle name="Normal 6 2 2 5 4 3 2" xfId="11687"/>
    <cellStyle name="Normal 6 2 2 5 4 4" xfId="8253"/>
    <cellStyle name="Normal 6 2 2 5 4 5" xfId="3292"/>
    <cellStyle name="Normal 6 2 2 5 5" xfId="3765"/>
    <cellStyle name="Normal 6 2 2 5 5 2" xfId="4438"/>
    <cellStyle name="Normal 6 2 2 5 5 2 2" xfId="9423"/>
    <cellStyle name="Normal 6 2 2 5 5 3" xfId="8725"/>
    <cellStyle name="Normal 6 2 2 5 6" xfId="4090"/>
    <cellStyle name="Normal 6 2 2 5 6 2" xfId="8861"/>
    <cellStyle name="Normal 6 2 2 5 7" xfId="5459"/>
    <cellStyle name="Normal 6 2 2 5 7 2" xfId="10425"/>
    <cellStyle name="Normal 6 2 2 5 8" xfId="5837"/>
    <cellStyle name="Normal 6 2 2 5 8 2" xfId="10779"/>
    <cellStyle name="Normal 6 2 2 5 9" xfId="7345"/>
    <cellStyle name="Normal 6 2 2 6" xfId="475"/>
    <cellStyle name="Normal 6 2 2 6 2" xfId="1045"/>
    <cellStyle name="Normal 6 2 2 6 2 2" xfId="1670"/>
    <cellStyle name="Normal 6 2 2 6 2 2 2" xfId="5021"/>
    <cellStyle name="Normal 6 2 2 6 2 2 2 2" xfId="10005"/>
    <cellStyle name="Normal 6 2 2 6 2 2 3" xfId="6750"/>
    <cellStyle name="Normal 6 2 2 6 2 2 3 2" xfId="11692"/>
    <cellStyle name="Normal 6 2 2 6 2 2 4" xfId="8258"/>
    <cellStyle name="Normal 6 2 2 6 2 2 5" xfId="3297"/>
    <cellStyle name="Normal 6 2 2 6 2 3" xfId="4460"/>
    <cellStyle name="Normal 6 2 2 6 2 3 2" xfId="9445"/>
    <cellStyle name="Normal 6 2 2 6 2 4" xfId="6200"/>
    <cellStyle name="Normal 6 2 2 6 2 4 2" xfId="11142"/>
    <cellStyle name="Normal 6 2 2 6 2 5" xfId="7708"/>
    <cellStyle name="Normal 6 2 2 6 2 6" xfId="2747"/>
    <cellStyle name="Normal 6 2 2 6 3" xfId="1669"/>
    <cellStyle name="Normal 6 2 2 6 3 2" xfId="5020"/>
    <cellStyle name="Normal 6 2 2 6 3 2 2" xfId="10004"/>
    <cellStyle name="Normal 6 2 2 6 3 3" xfId="6749"/>
    <cellStyle name="Normal 6 2 2 6 3 3 2" xfId="11691"/>
    <cellStyle name="Normal 6 2 2 6 3 4" xfId="8257"/>
    <cellStyle name="Normal 6 2 2 6 3 5" xfId="3296"/>
    <cellStyle name="Normal 6 2 2 6 4" xfId="3991"/>
    <cellStyle name="Normal 6 2 2 6 4 2" xfId="9063"/>
    <cellStyle name="Normal 6 2 2 6 5" xfId="5748"/>
    <cellStyle name="Normal 6 2 2 6 5 2" xfId="10690"/>
    <cellStyle name="Normal 6 2 2 6 6" xfId="7256"/>
    <cellStyle name="Normal 6 2 2 6 7" xfId="2295"/>
    <cellStyle name="Normal 6 2 2 7" xfId="692"/>
    <cellStyle name="Normal 6 2 2 7 2" xfId="1158"/>
    <cellStyle name="Normal 6 2 2 7 2 2" xfId="1672"/>
    <cellStyle name="Normal 6 2 2 7 2 2 2" xfId="5023"/>
    <cellStyle name="Normal 6 2 2 7 2 2 2 2" xfId="10007"/>
    <cellStyle name="Normal 6 2 2 7 2 2 3" xfId="6752"/>
    <cellStyle name="Normal 6 2 2 7 2 2 3 2" xfId="11694"/>
    <cellStyle name="Normal 6 2 2 7 2 2 4" xfId="8260"/>
    <cellStyle name="Normal 6 2 2 7 2 2 5" xfId="3299"/>
    <cellStyle name="Normal 6 2 2 7 2 3" xfId="4519"/>
    <cellStyle name="Normal 6 2 2 7 2 3 2" xfId="9503"/>
    <cellStyle name="Normal 6 2 2 7 2 4" xfId="6250"/>
    <cellStyle name="Normal 6 2 2 7 2 4 2" xfId="11192"/>
    <cellStyle name="Normal 6 2 2 7 2 5" xfId="7758"/>
    <cellStyle name="Normal 6 2 2 7 2 6" xfId="2797"/>
    <cellStyle name="Normal 6 2 2 7 3" xfId="1671"/>
    <cellStyle name="Normal 6 2 2 7 3 2" xfId="5022"/>
    <cellStyle name="Normal 6 2 2 7 3 2 2" xfId="10006"/>
    <cellStyle name="Normal 6 2 2 7 3 3" xfId="6751"/>
    <cellStyle name="Normal 6 2 2 7 3 3 2" xfId="11693"/>
    <cellStyle name="Normal 6 2 2 7 3 4" xfId="8259"/>
    <cellStyle name="Normal 6 2 2 7 3 5" xfId="3298"/>
    <cellStyle name="Normal 6 2 2 7 4" xfId="4136"/>
    <cellStyle name="Normal 6 2 2 7 4 2" xfId="9122"/>
    <cellStyle name="Normal 6 2 2 7 5" xfId="5883"/>
    <cellStyle name="Normal 6 2 2 7 5 2" xfId="10825"/>
    <cellStyle name="Normal 6 2 2 7 6" xfId="7391"/>
    <cellStyle name="Normal 6 2 2 7 7" xfId="2430"/>
    <cellStyle name="Normal 6 2 2 8" xfId="359"/>
    <cellStyle name="Normal 6 2 2 8 2" xfId="987"/>
    <cellStyle name="Normal 6 2 2 8 2 2" xfId="1674"/>
    <cellStyle name="Normal 6 2 2 8 2 2 2" xfId="5025"/>
    <cellStyle name="Normal 6 2 2 8 2 2 2 2" xfId="10009"/>
    <cellStyle name="Normal 6 2 2 8 2 2 3" xfId="6754"/>
    <cellStyle name="Normal 6 2 2 8 2 2 3 2" xfId="11696"/>
    <cellStyle name="Normal 6 2 2 8 2 2 4" xfId="8262"/>
    <cellStyle name="Normal 6 2 2 8 2 2 5" xfId="3301"/>
    <cellStyle name="Normal 6 2 2 8 2 3" xfId="4414"/>
    <cellStyle name="Normal 6 2 2 8 2 3 2" xfId="9399"/>
    <cellStyle name="Normal 6 2 2 8 2 4" xfId="6156"/>
    <cellStyle name="Normal 6 2 2 8 2 4 2" xfId="11098"/>
    <cellStyle name="Normal 6 2 2 8 2 5" xfId="7664"/>
    <cellStyle name="Normal 6 2 2 8 2 6" xfId="2703"/>
    <cellStyle name="Normal 6 2 2 8 3" xfId="1673"/>
    <cellStyle name="Normal 6 2 2 8 3 2" xfId="5024"/>
    <cellStyle name="Normal 6 2 2 8 3 2 2" xfId="10008"/>
    <cellStyle name="Normal 6 2 2 8 3 3" xfId="6753"/>
    <cellStyle name="Normal 6 2 2 8 3 3 2" xfId="11695"/>
    <cellStyle name="Normal 6 2 2 8 3 4" xfId="8261"/>
    <cellStyle name="Normal 6 2 2 8 3 5" xfId="3300"/>
    <cellStyle name="Normal 6 2 2 8 4" xfId="3931"/>
    <cellStyle name="Normal 6 2 2 8 4 2" xfId="9011"/>
    <cellStyle name="Normal 6 2 2 8 5" xfId="5699"/>
    <cellStyle name="Normal 6 2 2 8 5 2" xfId="10641"/>
    <cellStyle name="Normal 6 2 2 8 6" xfId="7207"/>
    <cellStyle name="Normal 6 2 2 8 7" xfId="2246"/>
    <cellStyle name="Normal 6 2 2 9" xfId="841"/>
    <cellStyle name="Normal 6 2 2 9 2" xfId="1675"/>
    <cellStyle name="Normal 6 2 2 9 2 2" xfId="5026"/>
    <cellStyle name="Normal 6 2 2 9 2 2 2" xfId="10010"/>
    <cellStyle name="Normal 6 2 2 9 2 3" xfId="6755"/>
    <cellStyle name="Normal 6 2 2 9 2 3 2" xfId="11697"/>
    <cellStyle name="Normal 6 2 2 9 2 4" xfId="8263"/>
    <cellStyle name="Normal 6 2 2 9 2 5" xfId="3302"/>
    <cellStyle name="Normal 6 2 2 9 3" xfId="4276"/>
    <cellStyle name="Normal 6 2 2 9 3 2" xfId="9262"/>
    <cellStyle name="Normal 6 2 2 9 4" xfId="6021"/>
    <cellStyle name="Normal 6 2 2 9 4 2" xfId="10963"/>
    <cellStyle name="Normal 6 2 2 9 5" xfId="7529"/>
    <cellStyle name="Normal 6 2 2 9 6" xfId="2568"/>
    <cellStyle name="Normal 6 2 3" xfId="125"/>
    <cellStyle name="Normal 6 2 3 10" xfId="2127"/>
    <cellStyle name="Normal 6 2 3 10 2" xfId="3792"/>
    <cellStyle name="Normal 6 2 3 10 2 2" xfId="8888"/>
    <cellStyle name="Normal 6 2 3 10 3" xfId="8638"/>
    <cellStyle name="Normal 6 2 3 11" xfId="3678"/>
    <cellStyle name="Normal 6 2 3 11 2" xfId="8775"/>
    <cellStyle name="Normal 6 2 3 12" xfId="3819"/>
    <cellStyle name="Normal 6 2 3 12 2" xfId="8911"/>
    <cellStyle name="Normal 6 2 3 13" xfId="5608"/>
    <cellStyle name="Normal 6 2 3 13 2" xfId="10550"/>
    <cellStyle name="Normal 6 2 3 14" xfId="7116"/>
    <cellStyle name="Normal 6 2 3 15" xfId="2099"/>
    <cellStyle name="Normal 6 2 3 2" xfId="581"/>
    <cellStyle name="Normal 6 2 3 2 10" xfId="2345"/>
    <cellStyle name="Normal 6 2 3 2 2" xfId="742"/>
    <cellStyle name="Normal 6 2 3 2 2 2" xfId="1208"/>
    <cellStyle name="Normal 6 2 3 2 2 2 2" xfId="1678"/>
    <cellStyle name="Normal 6 2 3 2 2 2 2 2" xfId="5029"/>
    <cellStyle name="Normal 6 2 3 2 2 2 2 2 2" xfId="10013"/>
    <cellStyle name="Normal 6 2 3 2 2 2 2 3" xfId="6758"/>
    <cellStyle name="Normal 6 2 3 2 2 2 2 3 2" xfId="11700"/>
    <cellStyle name="Normal 6 2 3 2 2 2 2 4" xfId="8266"/>
    <cellStyle name="Normal 6 2 3 2 2 2 2 5" xfId="3305"/>
    <cellStyle name="Normal 6 2 3 2 2 2 3" xfId="4569"/>
    <cellStyle name="Normal 6 2 3 2 2 2 3 2" xfId="9553"/>
    <cellStyle name="Normal 6 2 3 2 2 2 4" xfId="6300"/>
    <cellStyle name="Normal 6 2 3 2 2 2 4 2" xfId="11242"/>
    <cellStyle name="Normal 6 2 3 2 2 2 5" xfId="7808"/>
    <cellStyle name="Normal 6 2 3 2 2 2 6" xfId="2847"/>
    <cellStyle name="Normal 6 2 3 2 2 3" xfId="1677"/>
    <cellStyle name="Normal 6 2 3 2 2 3 2" xfId="5028"/>
    <cellStyle name="Normal 6 2 3 2 2 3 2 2" xfId="10012"/>
    <cellStyle name="Normal 6 2 3 2 2 3 3" xfId="6757"/>
    <cellStyle name="Normal 6 2 3 2 2 3 3 2" xfId="11699"/>
    <cellStyle name="Normal 6 2 3 2 2 3 4" xfId="8265"/>
    <cellStyle name="Normal 6 2 3 2 2 3 5" xfId="3304"/>
    <cellStyle name="Normal 6 2 3 2 2 4" xfId="4186"/>
    <cellStyle name="Normal 6 2 3 2 2 4 2" xfId="9172"/>
    <cellStyle name="Normal 6 2 3 2 2 5" xfId="5933"/>
    <cellStyle name="Normal 6 2 3 2 2 5 2" xfId="10875"/>
    <cellStyle name="Normal 6 2 3 2 2 6" xfId="7441"/>
    <cellStyle name="Normal 6 2 3 2 2 7" xfId="2480"/>
    <cellStyle name="Normal 6 2 3 2 3" xfId="895"/>
    <cellStyle name="Normal 6 2 3 2 3 2" xfId="1679"/>
    <cellStyle name="Normal 6 2 3 2 3 2 2" xfId="5030"/>
    <cellStyle name="Normal 6 2 3 2 3 2 2 2" xfId="10014"/>
    <cellStyle name="Normal 6 2 3 2 3 2 3" xfId="6759"/>
    <cellStyle name="Normal 6 2 3 2 3 2 3 2" xfId="11701"/>
    <cellStyle name="Normal 6 2 3 2 3 2 4" xfId="8267"/>
    <cellStyle name="Normal 6 2 3 2 3 2 5" xfId="3306"/>
    <cellStyle name="Normal 6 2 3 2 3 3" xfId="4328"/>
    <cellStyle name="Normal 6 2 3 2 3 3 2" xfId="9313"/>
    <cellStyle name="Normal 6 2 3 2 3 4" xfId="6071"/>
    <cellStyle name="Normal 6 2 3 2 3 4 2" xfId="11013"/>
    <cellStyle name="Normal 6 2 3 2 3 5" xfId="7579"/>
    <cellStyle name="Normal 6 2 3 2 3 6" xfId="2618"/>
    <cellStyle name="Normal 6 2 3 2 4" xfId="1676"/>
    <cellStyle name="Normal 6 2 3 2 4 2" xfId="5027"/>
    <cellStyle name="Normal 6 2 3 2 4 2 2" xfId="10011"/>
    <cellStyle name="Normal 6 2 3 2 4 3" xfId="6756"/>
    <cellStyle name="Normal 6 2 3 2 4 3 2" xfId="11698"/>
    <cellStyle name="Normal 6 2 3 2 4 4" xfId="8264"/>
    <cellStyle name="Normal 6 2 3 2 4 5" xfId="3303"/>
    <cellStyle name="Normal 6 2 3 2 5" xfId="3726"/>
    <cellStyle name="Normal 6 2 3 2 5 2" xfId="5452"/>
    <cellStyle name="Normal 6 2 3 2 5 2 2" xfId="10419"/>
    <cellStyle name="Normal 6 2 3 2 5 3" xfId="8686"/>
    <cellStyle name="Normal 6 2 3 2 6" xfId="4050"/>
    <cellStyle name="Normal 6 2 3 2 6 2" xfId="8822"/>
    <cellStyle name="Normal 6 2 3 2 7" xfId="5531"/>
    <cellStyle name="Normal 6 2 3 2 7 2" xfId="10485"/>
    <cellStyle name="Normal 6 2 3 2 8" xfId="5798"/>
    <cellStyle name="Normal 6 2 3 2 8 2" xfId="10740"/>
    <cellStyle name="Normal 6 2 3 2 9" xfId="7306"/>
    <cellStyle name="Normal 6 2 3 3" xfId="644"/>
    <cellStyle name="Normal 6 2 3 3 10" xfId="2387"/>
    <cellStyle name="Normal 6 2 3 3 2" xfId="785"/>
    <cellStyle name="Normal 6 2 3 3 2 2" xfId="1250"/>
    <cellStyle name="Normal 6 2 3 3 2 2 2" xfId="1682"/>
    <cellStyle name="Normal 6 2 3 3 2 2 2 2" xfId="5033"/>
    <cellStyle name="Normal 6 2 3 3 2 2 2 2 2" xfId="10017"/>
    <cellStyle name="Normal 6 2 3 3 2 2 2 3" xfId="6762"/>
    <cellStyle name="Normal 6 2 3 3 2 2 2 3 2" xfId="11704"/>
    <cellStyle name="Normal 6 2 3 3 2 2 2 4" xfId="8270"/>
    <cellStyle name="Normal 6 2 3 3 2 2 2 5" xfId="3309"/>
    <cellStyle name="Normal 6 2 3 3 2 2 3" xfId="4611"/>
    <cellStyle name="Normal 6 2 3 3 2 2 3 2" xfId="9595"/>
    <cellStyle name="Normal 6 2 3 3 2 2 4" xfId="6342"/>
    <cellStyle name="Normal 6 2 3 3 2 2 4 2" xfId="11284"/>
    <cellStyle name="Normal 6 2 3 3 2 2 5" xfId="7850"/>
    <cellStyle name="Normal 6 2 3 3 2 2 6" xfId="2889"/>
    <cellStyle name="Normal 6 2 3 3 2 3" xfId="1681"/>
    <cellStyle name="Normal 6 2 3 3 2 3 2" xfId="5032"/>
    <cellStyle name="Normal 6 2 3 3 2 3 2 2" xfId="10016"/>
    <cellStyle name="Normal 6 2 3 3 2 3 3" xfId="6761"/>
    <cellStyle name="Normal 6 2 3 3 2 3 3 2" xfId="11703"/>
    <cellStyle name="Normal 6 2 3 3 2 3 4" xfId="8269"/>
    <cellStyle name="Normal 6 2 3 3 2 3 5" xfId="3308"/>
    <cellStyle name="Normal 6 2 3 3 2 4" xfId="4228"/>
    <cellStyle name="Normal 6 2 3 3 2 4 2" xfId="9214"/>
    <cellStyle name="Normal 6 2 3 3 2 5" xfId="5975"/>
    <cellStyle name="Normal 6 2 3 3 2 5 2" xfId="10917"/>
    <cellStyle name="Normal 6 2 3 3 2 6" xfId="7483"/>
    <cellStyle name="Normal 6 2 3 3 2 7" xfId="2522"/>
    <cellStyle name="Normal 6 2 3 3 3" xfId="938"/>
    <cellStyle name="Normal 6 2 3 3 3 2" xfId="1683"/>
    <cellStyle name="Normal 6 2 3 3 3 2 2" xfId="5034"/>
    <cellStyle name="Normal 6 2 3 3 3 2 2 2" xfId="10018"/>
    <cellStyle name="Normal 6 2 3 3 3 2 3" xfId="6763"/>
    <cellStyle name="Normal 6 2 3 3 3 2 3 2" xfId="11705"/>
    <cellStyle name="Normal 6 2 3 3 3 2 4" xfId="8271"/>
    <cellStyle name="Normal 6 2 3 3 3 2 5" xfId="3310"/>
    <cellStyle name="Normal 6 2 3 3 3 3" xfId="4370"/>
    <cellStyle name="Normal 6 2 3 3 3 3 2" xfId="9355"/>
    <cellStyle name="Normal 6 2 3 3 3 4" xfId="6113"/>
    <cellStyle name="Normal 6 2 3 3 3 4 2" xfId="11055"/>
    <cellStyle name="Normal 6 2 3 3 3 5" xfId="7621"/>
    <cellStyle name="Normal 6 2 3 3 3 6" xfId="2660"/>
    <cellStyle name="Normal 6 2 3 3 4" xfId="1680"/>
    <cellStyle name="Normal 6 2 3 3 4 2" xfId="5031"/>
    <cellStyle name="Normal 6 2 3 3 4 2 2" xfId="10015"/>
    <cellStyle name="Normal 6 2 3 3 4 3" xfId="6760"/>
    <cellStyle name="Normal 6 2 3 3 4 3 2" xfId="11702"/>
    <cellStyle name="Normal 6 2 3 3 4 4" xfId="8268"/>
    <cellStyle name="Normal 6 2 3 3 4 5" xfId="3307"/>
    <cellStyle name="Normal 6 2 3 3 5" xfId="3768"/>
    <cellStyle name="Normal 6 2 3 3 5 2" xfId="5400"/>
    <cellStyle name="Normal 6 2 3 3 5 2 2" xfId="10378"/>
    <cellStyle name="Normal 6 2 3 3 5 3" xfId="8728"/>
    <cellStyle name="Normal 6 2 3 3 6" xfId="4093"/>
    <cellStyle name="Normal 6 2 3 3 6 2" xfId="8864"/>
    <cellStyle name="Normal 6 2 3 3 7" xfId="5566"/>
    <cellStyle name="Normal 6 2 3 3 7 2" xfId="10515"/>
    <cellStyle name="Normal 6 2 3 3 8" xfId="5840"/>
    <cellStyle name="Normal 6 2 3 3 8 2" xfId="10782"/>
    <cellStyle name="Normal 6 2 3 3 9" xfId="7348"/>
    <cellStyle name="Normal 6 2 3 4" xfId="478"/>
    <cellStyle name="Normal 6 2 3 4 2" xfId="1048"/>
    <cellStyle name="Normal 6 2 3 4 2 2" xfId="1685"/>
    <cellStyle name="Normal 6 2 3 4 2 2 2" xfId="5036"/>
    <cellStyle name="Normal 6 2 3 4 2 2 2 2" xfId="10020"/>
    <cellStyle name="Normal 6 2 3 4 2 2 3" xfId="6765"/>
    <cellStyle name="Normal 6 2 3 4 2 2 3 2" xfId="11707"/>
    <cellStyle name="Normal 6 2 3 4 2 2 4" xfId="8273"/>
    <cellStyle name="Normal 6 2 3 4 2 2 5" xfId="3312"/>
    <cellStyle name="Normal 6 2 3 4 2 3" xfId="4463"/>
    <cellStyle name="Normal 6 2 3 4 2 3 2" xfId="9448"/>
    <cellStyle name="Normal 6 2 3 4 2 4" xfId="6203"/>
    <cellStyle name="Normal 6 2 3 4 2 4 2" xfId="11145"/>
    <cellStyle name="Normal 6 2 3 4 2 5" xfId="7711"/>
    <cellStyle name="Normal 6 2 3 4 2 6" xfId="2750"/>
    <cellStyle name="Normal 6 2 3 4 3" xfId="1684"/>
    <cellStyle name="Normal 6 2 3 4 3 2" xfId="5035"/>
    <cellStyle name="Normal 6 2 3 4 3 2 2" xfId="10019"/>
    <cellStyle name="Normal 6 2 3 4 3 3" xfId="6764"/>
    <cellStyle name="Normal 6 2 3 4 3 3 2" xfId="11706"/>
    <cellStyle name="Normal 6 2 3 4 3 4" xfId="8272"/>
    <cellStyle name="Normal 6 2 3 4 3 5" xfId="3311"/>
    <cellStyle name="Normal 6 2 3 4 4" xfId="3994"/>
    <cellStyle name="Normal 6 2 3 4 4 2" xfId="9066"/>
    <cellStyle name="Normal 6 2 3 4 5" xfId="5751"/>
    <cellStyle name="Normal 6 2 3 4 5 2" xfId="10693"/>
    <cellStyle name="Normal 6 2 3 4 6" xfId="7259"/>
    <cellStyle name="Normal 6 2 3 4 7" xfId="2298"/>
    <cellStyle name="Normal 6 2 3 5" xfId="695"/>
    <cellStyle name="Normal 6 2 3 5 2" xfId="1161"/>
    <cellStyle name="Normal 6 2 3 5 2 2" xfId="1687"/>
    <cellStyle name="Normal 6 2 3 5 2 2 2" xfId="5038"/>
    <cellStyle name="Normal 6 2 3 5 2 2 2 2" xfId="10022"/>
    <cellStyle name="Normal 6 2 3 5 2 2 3" xfId="6767"/>
    <cellStyle name="Normal 6 2 3 5 2 2 3 2" xfId="11709"/>
    <cellStyle name="Normal 6 2 3 5 2 2 4" xfId="8275"/>
    <cellStyle name="Normal 6 2 3 5 2 2 5" xfId="3314"/>
    <cellStyle name="Normal 6 2 3 5 2 3" xfId="4522"/>
    <cellStyle name="Normal 6 2 3 5 2 3 2" xfId="9506"/>
    <cellStyle name="Normal 6 2 3 5 2 4" xfId="6253"/>
    <cellStyle name="Normal 6 2 3 5 2 4 2" xfId="11195"/>
    <cellStyle name="Normal 6 2 3 5 2 5" xfId="7761"/>
    <cellStyle name="Normal 6 2 3 5 2 6" xfId="2800"/>
    <cellStyle name="Normal 6 2 3 5 3" xfId="1686"/>
    <cellStyle name="Normal 6 2 3 5 3 2" xfId="5037"/>
    <cellStyle name="Normal 6 2 3 5 3 2 2" xfId="10021"/>
    <cellStyle name="Normal 6 2 3 5 3 3" xfId="6766"/>
    <cellStyle name="Normal 6 2 3 5 3 3 2" xfId="11708"/>
    <cellStyle name="Normal 6 2 3 5 3 4" xfId="8274"/>
    <cellStyle name="Normal 6 2 3 5 3 5" xfId="3313"/>
    <cellStyle name="Normal 6 2 3 5 4" xfId="4139"/>
    <cellStyle name="Normal 6 2 3 5 4 2" xfId="9125"/>
    <cellStyle name="Normal 6 2 3 5 5" xfId="5886"/>
    <cellStyle name="Normal 6 2 3 5 5 2" xfId="10828"/>
    <cellStyle name="Normal 6 2 3 5 6" xfId="7394"/>
    <cellStyle name="Normal 6 2 3 5 7" xfId="2433"/>
    <cellStyle name="Normal 6 2 3 6" xfId="362"/>
    <cellStyle name="Normal 6 2 3 6 2" xfId="990"/>
    <cellStyle name="Normal 6 2 3 6 2 2" xfId="1689"/>
    <cellStyle name="Normal 6 2 3 6 2 2 2" xfId="5040"/>
    <cellStyle name="Normal 6 2 3 6 2 2 2 2" xfId="10024"/>
    <cellStyle name="Normal 6 2 3 6 2 2 3" xfId="6769"/>
    <cellStyle name="Normal 6 2 3 6 2 2 3 2" xfId="11711"/>
    <cellStyle name="Normal 6 2 3 6 2 2 4" xfId="8277"/>
    <cellStyle name="Normal 6 2 3 6 2 2 5" xfId="3316"/>
    <cellStyle name="Normal 6 2 3 6 2 3" xfId="4417"/>
    <cellStyle name="Normal 6 2 3 6 2 3 2" xfId="9402"/>
    <cellStyle name="Normal 6 2 3 6 2 4" xfId="6159"/>
    <cellStyle name="Normal 6 2 3 6 2 4 2" xfId="11101"/>
    <cellStyle name="Normal 6 2 3 6 2 5" xfId="7667"/>
    <cellStyle name="Normal 6 2 3 6 2 6" xfId="2706"/>
    <cellStyle name="Normal 6 2 3 6 3" xfId="1688"/>
    <cellStyle name="Normal 6 2 3 6 3 2" xfId="5039"/>
    <cellStyle name="Normal 6 2 3 6 3 2 2" xfId="10023"/>
    <cellStyle name="Normal 6 2 3 6 3 3" xfId="6768"/>
    <cellStyle name="Normal 6 2 3 6 3 3 2" xfId="11710"/>
    <cellStyle name="Normal 6 2 3 6 3 4" xfId="8276"/>
    <cellStyle name="Normal 6 2 3 6 3 5" xfId="3315"/>
    <cellStyle name="Normal 6 2 3 6 4" xfId="3934"/>
    <cellStyle name="Normal 6 2 3 6 4 2" xfId="9014"/>
    <cellStyle name="Normal 6 2 3 6 5" xfId="5702"/>
    <cellStyle name="Normal 6 2 3 6 5 2" xfId="10644"/>
    <cellStyle name="Normal 6 2 3 6 6" xfId="7210"/>
    <cellStyle name="Normal 6 2 3 6 7" xfId="2249"/>
    <cellStyle name="Normal 6 2 3 7" xfId="844"/>
    <cellStyle name="Normal 6 2 3 7 2" xfId="1690"/>
    <cellStyle name="Normal 6 2 3 7 2 2" xfId="5041"/>
    <cellStyle name="Normal 6 2 3 7 2 2 2" xfId="10025"/>
    <cellStyle name="Normal 6 2 3 7 2 3" xfId="6770"/>
    <cellStyle name="Normal 6 2 3 7 2 3 2" xfId="11712"/>
    <cellStyle name="Normal 6 2 3 7 2 4" xfId="8278"/>
    <cellStyle name="Normal 6 2 3 7 2 5" xfId="3317"/>
    <cellStyle name="Normal 6 2 3 7 3" xfId="4279"/>
    <cellStyle name="Normal 6 2 3 7 3 2" xfId="9265"/>
    <cellStyle name="Normal 6 2 3 7 4" xfId="6024"/>
    <cellStyle name="Normal 6 2 3 7 4 2" xfId="10966"/>
    <cellStyle name="Normal 6 2 3 7 5" xfId="7532"/>
    <cellStyle name="Normal 6 2 3 7 6" xfId="2571"/>
    <cellStyle name="Normal 6 2 3 8" xfId="1311"/>
    <cellStyle name="Normal 6 2 3 8 2" xfId="4662"/>
    <cellStyle name="Normal 6 2 3 8 2 2" xfId="9646"/>
    <cellStyle name="Normal 6 2 3 8 3" xfId="6391"/>
    <cellStyle name="Normal 6 2 3 8 3 2" xfId="11333"/>
    <cellStyle name="Normal 6 2 3 8 4" xfId="7899"/>
    <cellStyle name="Normal 6 2 3 8 5" xfId="2938"/>
    <cellStyle name="Normal 6 2 3 9" xfId="254"/>
    <cellStyle name="Normal 6 2 3 9 2" xfId="3880"/>
    <cellStyle name="Normal 6 2 3 9 2 2" xfId="8967"/>
    <cellStyle name="Normal 6 2 3 9 3" xfId="5658"/>
    <cellStyle name="Normal 6 2 3 9 3 2" xfId="10600"/>
    <cellStyle name="Normal 6 2 3 9 4" xfId="7166"/>
    <cellStyle name="Normal 6 2 3 9 5" xfId="2204"/>
    <cellStyle name="Normal 6 2 4" xfId="162"/>
    <cellStyle name="Normal 6 2 4 10" xfId="2142"/>
    <cellStyle name="Normal 6 2 4 10 2" xfId="5562"/>
    <cellStyle name="Normal 6 2 4 10 2 2" xfId="10511"/>
    <cellStyle name="Normal 6 2 4 10 3" xfId="8639"/>
    <cellStyle name="Normal 6 2 4 11" xfId="3679"/>
    <cellStyle name="Normal 6 2 4 11 2" xfId="8776"/>
    <cellStyle name="Normal 6 2 4 12" xfId="3838"/>
    <cellStyle name="Normal 6 2 4 12 2" xfId="8929"/>
    <cellStyle name="Normal 6 2 4 13" xfId="5623"/>
    <cellStyle name="Normal 6 2 4 13 2" xfId="10565"/>
    <cellStyle name="Normal 6 2 4 14" xfId="7131"/>
    <cellStyle name="Normal 6 2 4 15" xfId="2100"/>
    <cellStyle name="Normal 6 2 4 2" xfId="582"/>
    <cellStyle name="Normal 6 2 4 2 10" xfId="2346"/>
    <cellStyle name="Normal 6 2 4 2 2" xfId="743"/>
    <cellStyle name="Normal 6 2 4 2 2 2" xfId="1209"/>
    <cellStyle name="Normal 6 2 4 2 2 2 2" xfId="1693"/>
    <cellStyle name="Normal 6 2 4 2 2 2 2 2" xfId="5044"/>
    <cellStyle name="Normal 6 2 4 2 2 2 2 2 2" xfId="10028"/>
    <cellStyle name="Normal 6 2 4 2 2 2 2 3" xfId="6773"/>
    <cellStyle name="Normal 6 2 4 2 2 2 2 3 2" xfId="11715"/>
    <cellStyle name="Normal 6 2 4 2 2 2 2 4" xfId="8281"/>
    <cellStyle name="Normal 6 2 4 2 2 2 2 5" xfId="3320"/>
    <cellStyle name="Normal 6 2 4 2 2 2 3" xfId="4570"/>
    <cellStyle name="Normal 6 2 4 2 2 2 3 2" xfId="9554"/>
    <cellStyle name="Normal 6 2 4 2 2 2 4" xfId="6301"/>
    <cellStyle name="Normal 6 2 4 2 2 2 4 2" xfId="11243"/>
    <cellStyle name="Normal 6 2 4 2 2 2 5" xfId="7809"/>
    <cellStyle name="Normal 6 2 4 2 2 2 6" xfId="2848"/>
    <cellStyle name="Normal 6 2 4 2 2 3" xfId="1692"/>
    <cellStyle name="Normal 6 2 4 2 2 3 2" xfId="5043"/>
    <cellStyle name="Normal 6 2 4 2 2 3 2 2" xfId="10027"/>
    <cellStyle name="Normal 6 2 4 2 2 3 3" xfId="6772"/>
    <cellStyle name="Normal 6 2 4 2 2 3 3 2" xfId="11714"/>
    <cellStyle name="Normal 6 2 4 2 2 3 4" xfId="8280"/>
    <cellStyle name="Normal 6 2 4 2 2 3 5" xfId="3319"/>
    <cellStyle name="Normal 6 2 4 2 2 4" xfId="4187"/>
    <cellStyle name="Normal 6 2 4 2 2 4 2" xfId="9173"/>
    <cellStyle name="Normal 6 2 4 2 2 5" xfId="5934"/>
    <cellStyle name="Normal 6 2 4 2 2 5 2" xfId="10876"/>
    <cellStyle name="Normal 6 2 4 2 2 6" xfId="7442"/>
    <cellStyle name="Normal 6 2 4 2 2 7" xfId="2481"/>
    <cellStyle name="Normal 6 2 4 2 3" xfId="896"/>
    <cellStyle name="Normal 6 2 4 2 3 2" xfId="1694"/>
    <cellStyle name="Normal 6 2 4 2 3 2 2" xfId="5045"/>
    <cellStyle name="Normal 6 2 4 2 3 2 2 2" xfId="10029"/>
    <cellStyle name="Normal 6 2 4 2 3 2 3" xfId="6774"/>
    <cellStyle name="Normal 6 2 4 2 3 2 3 2" xfId="11716"/>
    <cellStyle name="Normal 6 2 4 2 3 2 4" xfId="8282"/>
    <cellStyle name="Normal 6 2 4 2 3 2 5" xfId="3321"/>
    <cellStyle name="Normal 6 2 4 2 3 3" xfId="4329"/>
    <cellStyle name="Normal 6 2 4 2 3 3 2" xfId="9314"/>
    <cellStyle name="Normal 6 2 4 2 3 4" xfId="6072"/>
    <cellStyle name="Normal 6 2 4 2 3 4 2" xfId="11014"/>
    <cellStyle name="Normal 6 2 4 2 3 5" xfId="7580"/>
    <cellStyle name="Normal 6 2 4 2 3 6" xfId="2619"/>
    <cellStyle name="Normal 6 2 4 2 4" xfId="1691"/>
    <cellStyle name="Normal 6 2 4 2 4 2" xfId="5042"/>
    <cellStyle name="Normal 6 2 4 2 4 2 2" xfId="10026"/>
    <cellStyle name="Normal 6 2 4 2 4 3" xfId="6771"/>
    <cellStyle name="Normal 6 2 4 2 4 3 2" xfId="11713"/>
    <cellStyle name="Normal 6 2 4 2 4 4" xfId="8279"/>
    <cellStyle name="Normal 6 2 4 2 4 5" xfId="3318"/>
    <cellStyle name="Normal 6 2 4 2 5" xfId="3727"/>
    <cellStyle name="Normal 6 2 4 2 5 2" xfId="5578"/>
    <cellStyle name="Normal 6 2 4 2 5 2 2" xfId="10525"/>
    <cellStyle name="Normal 6 2 4 2 5 3" xfId="8687"/>
    <cellStyle name="Normal 6 2 4 2 6" xfId="4051"/>
    <cellStyle name="Normal 6 2 4 2 6 2" xfId="8823"/>
    <cellStyle name="Normal 6 2 4 2 7" xfId="5478"/>
    <cellStyle name="Normal 6 2 4 2 7 2" xfId="10442"/>
    <cellStyle name="Normal 6 2 4 2 8" xfId="5799"/>
    <cellStyle name="Normal 6 2 4 2 8 2" xfId="10741"/>
    <cellStyle name="Normal 6 2 4 2 9" xfId="7307"/>
    <cellStyle name="Normal 6 2 4 3" xfId="645"/>
    <cellStyle name="Normal 6 2 4 3 10" xfId="2388"/>
    <cellStyle name="Normal 6 2 4 3 2" xfId="786"/>
    <cellStyle name="Normal 6 2 4 3 2 2" xfId="1251"/>
    <cellStyle name="Normal 6 2 4 3 2 2 2" xfId="1697"/>
    <cellStyle name="Normal 6 2 4 3 2 2 2 2" xfId="5048"/>
    <cellStyle name="Normal 6 2 4 3 2 2 2 2 2" xfId="10032"/>
    <cellStyle name="Normal 6 2 4 3 2 2 2 3" xfId="6777"/>
    <cellStyle name="Normal 6 2 4 3 2 2 2 3 2" xfId="11719"/>
    <cellStyle name="Normal 6 2 4 3 2 2 2 4" xfId="8285"/>
    <cellStyle name="Normal 6 2 4 3 2 2 2 5" xfId="3324"/>
    <cellStyle name="Normal 6 2 4 3 2 2 3" xfId="4612"/>
    <cellStyle name="Normal 6 2 4 3 2 2 3 2" xfId="9596"/>
    <cellStyle name="Normal 6 2 4 3 2 2 4" xfId="6343"/>
    <cellStyle name="Normal 6 2 4 3 2 2 4 2" xfId="11285"/>
    <cellStyle name="Normal 6 2 4 3 2 2 5" xfId="7851"/>
    <cellStyle name="Normal 6 2 4 3 2 2 6" xfId="2890"/>
    <cellStyle name="Normal 6 2 4 3 2 3" xfId="1696"/>
    <cellStyle name="Normal 6 2 4 3 2 3 2" xfId="5047"/>
    <cellStyle name="Normal 6 2 4 3 2 3 2 2" xfId="10031"/>
    <cellStyle name="Normal 6 2 4 3 2 3 3" xfId="6776"/>
    <cellStyle name="Normal 6 2 4 3 2 3 3 2" xfId="11718"/>
    <cellStyle name="Normal 6 2 4 3 2 3 4" xfId="8284"/>
    <cellStyle name="Normal 6 2 4 3 2 3 5" xfId="3323"/>
    <cellStyle name="Normal 6 2 4 3 2 4" xfId="4229"/>
    <cellStyle name="Normal 6 2 4 3 2 4 2" xfId="9215"/>
    <cellStyle name="Normal 6 2 4 3 2 5" xfId="5976"/>
    <cellStyle name="Normal 6 2 4 3 2 5 2" xfId="10918"/>
    <cellStyle name="Normal 6 2 4 3 2 6" xfId="7484"/>
    <cellStyle name="Normal 6 2 4 3 2 7" xfId="2523"/>
    <cellStyle name="Normal 6 2 4 3 3" xfId="939"/>
    <cellStyle name="Normal 6 2 4 3 3 2" xfId="1698"/>
    <cellStyle name="Normal 6 2 4 3 3 2 2" xfId="5049"/>
    <cellStyle name="Normal 6 2 4 3 3 2 2 2" xfId="10033"/>
    <cellStyle name="Normal 6 2 4 3 3 2 3" xfId="6778"/>
    <cellStyle name="Normal 6 2 4 3 3 2 3 2" xfId="11720"/>
    <cellStyle name="Normal 6 2 4 3 3 2 4" xfId="8286"/>
    <cellStyle name="Normal 6 2 4 3 3 2 5" xfId="3325"/>
    <cellStyle name="Normal 6 2 4 3 3 3" xfId="4371"/>
    <cellStyle name="Normal 6 2 4 3 3 3 2" xfId="9356"/>
    <cellStyle name="Normal 6 2 4 3 3 4" xfId="6114"/>
    <cellStyle name="Normal 6 2 4 3 3 4 2" xfId="11056"/>
    <cellStyle name="Normal 6 2 4 3 3 5" xfId="7622"/>
    <cellStyle name="Normal 6 2 4 3 3 6" xfId="2661"/>
    <cellStyle name="Normal 6 2 4 3 4" xfId="1695"/>
    <cellStyle name="Normal 6 2 4 3 4 2" xfId="5046"/>
    <cellStyle name="Normal 6 2 4 3 4 2 2" xfId="10030"/>
    <cellStyle name="Normal 6 2 4 3 4 3" xfId="6775"/>
    <cellStyle name="Normal 6 2 4 3 4 3 2" xfId="11717"/>
    <cellStyle name="Normal 6 2 4 3 4 4" xfId="8283"/>
    <cellStyle name="Normal 6 2 4 3 4 5" xfId="3322"/>
    <cellStyle name="Normal 6 2 4 3 5" xfId="3769"/>
    <cellStyle name="Normal 6 2 4 3 5 2" xfId="5555"/>
    <cellStyle name="Normal 6 2 4 3 5 2 2" xfId="10505"/>
    <cellStyle name="Normal 6 2 4 3 5 3" xfId="8729"/>
    <cellStyle name="Normal 6 2 4 3 6" xfId="4094"/>
    <cellStyle name="Normal 6 2 4 3 6 2" xfId="8865"/>
    <cellStyle name="Normal 6 2 4 3 7" xfId="5458"/>
    <cellStyle name="Normal 6 2 4 3 7 2" xfId="10424"/>
    <cellStyle name="Normal 6 2 4 3 8" xfId="5841"/>
    <cellStyle name="Normal 6 2 4 3 8 2" xfId="10783"/>
    <cellStyle name="Normal 6 2 4 3 9" xfId="7349"/>
    <cellStyle name="Normal 6 2 4 4" xfId="479"/>
    <cellStyle name="Normal 6 2 4 4 2" xfId="1049"/>
    <cellStyle name="Normal 6 2 4 4 2 2" xfId="1700"/>
    <cellStyle name="Normal 6 2 4 4 2 2 2" xfId="5051"/>
    <cellStyle name="Normal 6 2 4 4 2 2 2 2" xfId="10035"/>
    <cellStyle name="Normal 6 2 4 4 2 2 3" xfId="6780"/>
    <cellStyle name="Normal 6 2 4 4 2 2 3 2" xfId="11722"/>
    <cellStyle name="Normal 6 2 4 4 2 2 4" xfId="8288"/>
    <cellStyle name="Normal 6 2 4 4 2 2 5" xfId="3327"/>
    <cellStyle name="Normal 6 2 4 4 2 3" xfId="4464"/>
    <cellStyle name="Normal 6 2 4 4 2 3 2" xfId="9449"/>
    <cellStyle name="Normal 6 2 4 4 2 4" xfId="6204"/>
    <cellStyle name="Normal 6 2 4 4 2 4 2" xfId="11146"/>
    <cellStyle name="Normal 6 2 4 4 2 5" xfId="7712"/>
    <cellStyle name="Normal 6 2 4 4 2 6" xfId="2751"/>
    <cellStyle name="Normal 6 2 4 4 3" xfId="1699"/>
    <cellStyle name="Normal 6 2 4 4 3 2" xfId="5050"/>
    <cellStyle name="Normal 6 2 4 4 3 2 2" xfId="10034"/>
    <cellStyle name="Normal 6 2 4 4 3 3" xfId="6779"/>
    <cellStyle name="Normal 6 2 4 4 3 3 2" xfId="11721"/>
    <cellStyle name="Normal 6 2 4 4 3 4" xfId="8287"/>
    <cellStyle name="Normal 6 2 4 4 3 5" xfId="3326"/>
    <cellStyle name="Normal 6 2 4 4 4" xfId="3995"/>
    <cellStyle name="Normal 6 2 4 4 4 2" xfId="9067"/>
    <cellStyle name="Normal 6 2 4 4 5" xfId="5752"/>
    <cellStyle name="Normal 6 2 4 4 5 2" xfId="10694"/>
    <cellStyle name="Normal 6 2 4 4 6" xfId="7260"/>
    <cellStyle name="Normal 6 2 4 4 7" xfId="2299"/>
    <cellStyle name="Normal 6 2 4 5" xfId="696"/>
    <cellStyle name="Normal 6 2 4 5 2" xfId="1162"/>
    <cellStyle name="Normal 6 2 4 5 2 2" xfId="1702"/>
    <cellStyle name="Normal 6 2 4 5 2 2 2" xfId="5053"/>
    <cellStyle name="Normal 6 2 4 5 2 2 2 2" xfId="10037"/>
    <cellStyle name="Normal 6 2 4 5 2 2 3" xfId="6782"/>
    <cellStyle name="Normal 6 2 4 5 2 2 3 2" xfId="11724"/>
    <cellStyle name="Normal 6 2 4 5 2 2 4" xfId="8290"/>
    <cellStyle name="Normal 6 2 4 5 2 2 5" xfId="3329"/>
    <cellStyle name="Normal 6 2 4 5 2 3" xfId="4523"/>
    <cellStyle name="Normal 6 2 4 5 2 3 2" xfId="9507"/>
    <cellStyle name="Normal 6 2 4 5 2 4" xfId="6254"/>
    <cellStyle name="Normal 6 2 4 5 2 4 2" xfId="11196"/>
    <cellStyle name="Normal 6 2 4 5 2 5" xfId="7762"/>
    <cellStyle name="Normal 6 2 4 5 2 6" xfId="2801"/>
    <cellStyle name="Normal 6 2 4 5 3" xfId="1701"/>
    <cellStyle name="Normal 6 2 4 5 3 2" xfId="5052"/>
    <cellStyle name="Normal 6 2 4 5 3 2 2" xfId="10036"/>
    <cellStyle name="Normal 6 2 4 5 3 3" xfId="6781"/>
    <cellStyle name="Normal 6 2 4 5 3 3 2" xfId="11723"/>
    <cellStyle name="Normal 6 2 4 5 3 4" xfId="8289"/>
    <cellStyle name="Normal 6 2 4 5 3 5" xfId="3328"/>
    <cellStyle name="Normal 6 2 4 5 4" xfId="4140"/>
    <cellStyle name="Normal 6 2 4 5 4 2" xfId="9126"/>
    <cellStyle name="Normal 6 2 4 5 5" xfId="5887"/>
    <cellStyle name="Normal 6 2 4 5 5 2" xfId="10829"/>
    <cellStyle name="Normal 6 2 4 5 6" xfId="7395"/>
    <cellStyle name="Normal 6 2 4 5 7" xfId="2434"/>
    <cellStyle name="Normal 6 2 4 6" xfId="363"/>
    <cellStyle name="Normal 6 2 4 6 2" xfId="991"/>
    <cellStyle name="Normal 6 2 4 6 2 2" xfId="1704"/>
    <cellStyle name="Normal 6 2 4 6 2 2 2" xfId="5055"/>
    <cellStyle name="Normal 6 2 4 6 2 2 2 2" xfId="10039"/>
    <cellStyle name="Normal 6 2 4 6 2 2 3" xfId="6784"/>
    <cellStyle name="Normal 6 2 4 6 2 2 3 2" xfId="11726"/>
    <cellStyle name="Normal 6 2 4 6 2 2 4" xfId="8292"/>
    <cellStyle name="Normal 6 2 4 6 2 2 5" xfId="3331"/>
    <cellStyle name="Normal 6 2 4 6 2 3" xfId="4418"/>
    <cellStyle name="Normal 6 2 4 6 2 3 2" xfId="9403"/>
    <cellStyle name="Normal 6 2 4 6 2 4" xfId="6160"/>
    <cellStyle name="Normal 6 2 4 6 2 4 2" xfId="11102"/>
    <cellStyle name="Normal 6 2 4 6 2 5" xfId="7668"/>
    <cellStyle name="Normal 6 2 4 6 2 6" xfId="2707"/>
    <cellStyle name="Normal 6 2 4 6 3" xfId="1703"/>
    <cellStyle name="Normal 6 2 4 6 3 2" xfId="5054"/>
    <cellStyle name="Normal 6 2 4 6 3 2 2" xfId="10038"/>
    <cellStyle name="Normal 6 2 4 6 3 3" xfId="6783"/>
    <cellStyle name="Normal 6 2 4 6 3 3 2" xfId="11725"/>
    <cellStyle name="Normal 6 2 4 6 3 4" xfId="8291"/>
    <cellStyle name="Normal 6 2 4 6 3 5" xfId="3330"/>
    <cellStyle name="Normal 6 2 4 6 4" xfId="3935"/>
    <cellStyle name="Normal 6 2 4 6 4 2" xfId="9015"/>
    <cellStyle name="Normal 6 2 4 6 5" xfId="5703"/>
    <cellStyle name="Normal 6 2 4 6 5 2" xfId="10645"/>
    <cellStyle name="Normal 6 2 4 6 6" xfId="7211"/>
    <cellStyle name="Normal 6 2 4 6 7" xfId="2250"/>
    <cellStyle name="Normal 6 2 4 7" xfId="845"/>
    <cellStyle name="Normal 6 2 4 7 2" xfId="1705"/>
    <cellStyle name="Normal 6 2 4 7 2 2" xfId="5056"/>
    <cellStyle name="Normal 6 2 4 7 2 2 2" xfId="10040"/>
    <cellStyle name="Normal 6 2 4 7 2 3" xfId="6785"/>
    <cellStyle name="Normal 6 2 4 7 2 3 2" xfId="11727"/>
    <cellStyle name="Normal 6 2 4 7 2 4" xfId="8293"/>
    <cellStyle name="Normal 6 2 4 7 2 5" xfId="3332"/>
    <cellStyle name="Normal 6 2 4 7 3" xfId="4280"/>
    <cellStyle name="Normal 6 2 4 7 3 2" xfId="9266"/>
    <cellStyle name="Normal 6 2 4 7 4" xfId="6025"/>
    <cellStyle name="Normal 6 2 4 7 4 2" xfId="10967"/>
    <cellStyle name="Normal 6 2 4 7 5" xfId="7533"/>
    <cellStyle name="Normal 6 2 4 7 6" xfId="2572"/>
    <cellStyle name="Normal 6 2 4 8" xfId="1312"/>
    <cellStyle name="Normal 6 2 4 8 2" xfId="4663"/>
    <cellStyle name="Normal 6 2 4 8 2 2" xfId="9647"/>
    <cellStyle name="Normal 6 2 4 8 3" xfId="6392"/>
    <cellStyle name="Normal 6 2 4 8 3 2" xfId="11334"/>
    <cellStyle name="Normal 6 2 4 8 4" xfId="7900"/>
    <cellStyle name="Normal 6 2 4 8 5" xfId="2939"/>
    <cellStyle name="Normal 6 2 4 9" xfId="255"/>
    <cellStyle name="Normal 6 2 4 9 2" xfId="3881"/>
    <cellStyle name="Normal 6 2 4 9 2 2" xfId="8968"/>
    <cellStyle name="Normal 6 2 4 9 3" xfId="5659"/>
    <cellStyle name="Normal 6 2 4 9 3 2" xfId="10601"/>
    <cellStyle name="Normal 6 2 4 9 4" xfId="7167"/>
    <cellStyle name="Normal 6 2 4 9 5" xfId="2205"/>
    <cellStyle name="Normal 6 2 5" xfId="577"/>
    <cellStyle name="Normal 6 2 5 10" xfId="2341"/>
    <cellStyle name="Normal 6 2 5 2" xfId="738"/>
    <cellStyle name="Normal 6 2 5 2 2" xfId="1204"/>
    <cellStyle name="Normal 6 2 5 2 2 2" xfId="1708"/>
    <cellStyle name="Normal 6 2 5 2 2 2 2" xfId="5059"/>
    <cellStyle name="Normal 6 2 5 2 2 2 2 2" xfId="10043"/>
    <cellStyle name="Normal 6 2 5 2 2 2 3" xfId="6788"/>
    <cellStyle name="Normal 6 2 5 2 2 2 3 2" xfId="11730"/>
    <cellStyle name="Normal 6 2 5 2 2 2 4" xfId="8296"/>
    <cellStyle name="Normal 6 2 5 2 2 2 5" xfId="3335"/>
    <cellStyle name="Normal 6 2 5 2 2 3" xfId="4565"/>
    <cellStyle name="Normal 6 2 5 2 2 3 2" xfId="9549"/>
    <cellStyle name="Normal 6 2 5 2 2 4" xfId="6296"/>
    <cellStyle name="Normal 6 2 5 2 2 4 2" xfId="11238"/>
    <cellStyle name="Normal 6 2 5 2 2 5" xfId="7804"/>
    <cellStyle name="Normal 6 2 5 2 2 6" xfId="2843"/>
    <cellStyle name="Normal 6 2 5 2 3" xfId="1707"/>
    <cellStyle name="Normal 6 2 5 2 3 2" xfId="5058"/>
    <cellStyle name="Normal 6 2 5 2 3 2 2" xfId="10042"/>
    <cellStyle name="Normal 6 2 5 2 3 3" xfId="6787"/>
    <cellStyle name="Normal 6 2 5 2 3 3 2" xfId="11729"/>
    <cellStyle name="Normal 6 2 5 2 3 4" xfId="8295"/>
    <cellStyle name="Normal 6 2 5 2 3 5" xfId="3334"/>
    <cellStyle name="Normal 6 2 5 2 4" xfId="4182"/>
    <cellStyle name="Normal 6 2 5 2 4 2" xfId="9168"/>
    <cellStyle name="Normal 6 2 5 2 5" xfId="5929"/>
    <cellStyle name="Normal 6 2 5 2 5 2" xfId="10871"/>
    <cellStyle name="Normal 6 2 5 2 6" xfId="7437"/>
    <cellStyle name="Normal 6 2 5 2 7" xfId="2476"/>
    <cellStyle name="Normal 6 2 5 3" xfId="891"/>
    <cellStyle name="Normal 6 2 5 3 2" xfId="1709"/>
    <cellStyle name="Normal 6 2 5 3 2 2" xfId="5060"/>
    <cellStyle name="Normal 6 2 5 3 2 2 2" xfId="10044"/>
    <cellStyle name="Normal 6 2 5 3 2 3" xfId="6789"/>
    <cellStyle name="Normal 6 2 5 3 2 3 2" xfId="11731"/>
    <cellStyle name="Normal 6 2 5 3 2 4" xfId="8297"/>
    <cellStyle name="Normal 6 2 5 3 2 5" xfId="3336"/>
    <cellStyle name="Normal 6 2 5 3 3" xfId="4324"/>
    <cellStyle name="Normal 6 2 5 3 3 2" xfId="9309"/>
    <cellStyle name="Normal 6 2 5 3 4" xfId="6067"/>
    <cellStyle name="Normal 6 2 5 3 4 2" xfId="11009"/>
    <cellStyle name="Normal 6 2 5 3 5" xfId="7575"/>
    <cellStyle name="Normal 6 2 5 3 6" xfId="2614"/>
    <cellStyle name="Normal 6 2 5 4" xfId="1706"/>
    <cellStyle name="Normal 6 2 5 4 2" xfId="5057"/>
    <cellStyle name="Normal 6 2 5 4 2 2" xfId="10041"/>
    <cellStyle name="Normal 6 2 5 4 3" xfId="6786"/>
    <cellStyle name="Normal 6 2 5 4 3 2" xfId="11728"/>
    <cellStyle name="Normal 6 2 5 4 4" xfId="8294"/>
    <cellStyle name="Normal 6 2 5 4 5" xfId="3333"/>
    <cellStyle name="Normal 6 2 5 5" xfId="3722"/>
    <cellStyle name="Normal 6 2 5 5 2" xfId="5581"/>
    <cellStyle name="Normal 6 2 5 5 2 2" xfId="10527"/>
    <cellStyle name="Normal 6 2 5 5 3" xfId="8682"/>
    <cellStyle name="Normal 6 2 5 6" xfId="4046"/>
    <cellStyle name="Normal 6 2 5 6 2" xfId="8818"/>
    <cellStyle name="Normal 6 2 5 7" xfId="5431"/>
    <cellStyle name="Normal 6 2 5 7 2" xfId="10405"/>
    <cellStyle name="Normal 6 2 5 8" xfId="5794"/>
    <cellStyle name="Normal 6 2 5 8 2" xfId="10736"/>
    <cellStyle name="Normal 6 2 5 9" xfId="7302"/>
    <cellStyle name="Normal 6 2 6" xfId="640"/>
    <cellStyle name="Normal 6 2 6 10" xfId="2383"/>
    <cellStyle name="Normal 6 2 6 2" xfId="781"/>
    <cellStyle name="Normal 6 2 6 2 2" xfId="1246"/>
    <cellStyle name="Normal 6 2 6 2 2 2" xfId="1712"/>
    <cellStyle name="Normal 6 2 6 2 2 2 2" xfId="5063"/>
    <cellStyle name="Normal 6 2 6 2 2 2 2 2" xfId="10047"/>
    <cellStyle name="Normal 6 2 6 2 2 2 3" xfId="6792"/>
    <cellStyle name="Normal 6 2 6 2 2 2 3 2" xfId="11734"/>
    <cellStyle name="Normal 6 2 6 2 2 2 4" xfId="8300"/>
    <cellStyle name="Normal 6 2 6 2 2 2 5" xfId="3339"/>
    <cellStyle name="Normal 6 2 6 2 2 3" xfId="4607"/>
    <cellStyle name="Normal 6 2 6 2 2 3 2" xfId="9591"/>
    <cellStyle name="Normal 6 2 6 2 2 4" xfId="6338"/>
    <cellStyle name="Normal 6 2 6 2 2 4 2" xfId="11280"/>
    <cellStyle name="Normal 6 2 6 2 2 5" xfId="7846"/>
    <cellStyle name="Normal 6 2 6 2 2 6" xfId="2885"/>
    <cellStyle name="Normal 6 2 6 2 3" xfId="1711"/>
    <cellStyle name="Normal 6 2 6 2 3 2" xfId="5062"/>
    <cellStyle name="Normal 6 2 6 2 3 2 2" xfId="10046"/>
    <cellStyle name="Normal 6 2 6 2 3 3" xfId="6791"/>
    <cellStyle name="Normal 6 2 6 2 3 3 2" xfId="11733"/>
    <cellStyle name="Normal 6 2 6 2 3 4" xfId="8299"/>
    <cellStyle name="Normal 6 2 6 2 3 5" xfId="3338"/>
    <cellStyle name="Normal 6 2 6 2 4" xfId="4224"/>
    <cellStyle name="Normal 6 2 6 2 4 2" xfId="9210"/>
    <cellStyle name="Normal 6 2 6 2 5" xfId="5971"/>
    <cellStyle name="Normal 6 2 6 2 5 2" xfId="10913"/>
    <cellStyle name="Normal 6 2 6 2 6" xfId="7479"/>
    <cellStyle name="Normal 6 2 6 2 7" xfId="2518"/>
    <cellStyle name="Normal 6 2 6 3" xfId="934"/>
    <cellStyle name="Normal 6 2 6 3 2" xfId="1713"/>
    <cellStyle name="Normal 6 2 6 3 2 2" xfId="5064"/>
    <cellStyle name="Normal 6 2 6 3 2 2 2" xfId="10048"/>
    <cellStyle name="Normal 6 2 6 3 2 3" xfId="6793"/>
    <cellStyle name="Normal 6 2 6 3 2 3 2" xfId="11735"/>
    <cellStyle name="Normal 6 2 6 3 2 4" xfId="8301"/>
    <cellStyle name="Normal 6 2 6 3 2 5" xfId="3340"/>
    <cellStyle name="Normal 6 2 6 3 3" xfId="4366"/>
    <cellStyle name="Normal 6 2 6 3 3 2" xfId="9351"/>
    <cellStyle name="Normal 6 2 6 3 4" xfId="6109"/>
    <cellStyle name="Normal 6 2 6 3 4 2" xfId="11051"/>
    <cellStyle name="Normal 6 2 6 3 5" xfId="7617"/>
    <cellStyle name="Normal 6 2 6 3 6" xfId="2656"/>
    <cellStyle name="Normal 6 2 6 4" xfId="1710"/>
    <cellStyle name="Normal 6 2 6 4 2" xfId="5061"/>
    <cellStyle name="Normal 6 2 6 4 2 2" xfId="10045"/>
    <cellStyle name="Normal 6 2 6 4 3" xfId="6790"/>
    <cellStyle name="Normal 6 2 6 4 3 2" xfId="11732"/>
    <cellStyle name="Normal 6 2 6 4 4" xfId="8298"/>
    <cellStyle name="Normal 6 2 6 4 5" xfId="3337"/>
    <cellStyle name="Normal 6 2 6 5" xfId="3764"/>
    <cellStyle name="Normal 6 2 6 5 2" xfId="3813"/>
    <cellStyle name="Normal 6 2 6 5 2 2" xfId="8906"/>
    <cellStyle name="Normal 6 2 6 5 3" xfId="8724"/>
    <cellStyle name="Normal 6 2 6 6" xfId="4089"/>
    <cellStyle name="Normal 6 2 6 6 2" xfId="8860"/>
    <cellStyle name="Normal 6 2 6 7" xfId="3965"/>
    <cellStyle name="Normal 6 2 6 7 2" xfId="9039"/>
    <cellStyle name="Normal 6 2 6 8" xfId="5836"/>
    <cellStyle name="Normal 6 2 6 8 2" xfId="10778"/>
    <cellStyle name="Normal 6 2 6 9" xfId="7344"/>
    <cellStyle name="Normal 6 2 7" xfId="474"/>
    <cellStyle name="Normal 6 2 7 2" xfId="1044"/>
    <cellStyle name="Normal 6 2 7 2 2" xfId="1715"/>
    <cellStyle name="Normal 6 2 7 2 2 2" xfId="5066"/>
    <cellStyle name="Normal 6 2 7 2 2 2 2" xfId="10050"/>
    <cellStyle name="Normal 6 2 7 2 2 3" xfId="6795"/>
    <cellStyle name="Normal 6 2 7 2 2 3 2" xfId="11737"/>
    <cellStyle name="Normal 6 2 7 2 2 4" xfId="8303"/>
    <cellStyle name="Normal 6 2 7 2 2 5" xfId="3342"/>
    <cellStyle name="Normal 6 2 7 2 3" xfId="4459"/>
    <cellStyle name="Normal 6 2 7 2 3 2" xfId="9444"/>
    <cellStyle name="Normal 6 2 7 2 4" xfId="6199"/>
    <cellStyle name="Normal 6 2 7 2 4 2" xfId="11141"/>
    <cellStyle name="Normal 6 2 7 2 5" xfId="7707"/>
    <cellStyle name="Normal 6 2 7 2 6" xfId="2746"/>
    <cellStyle name="Normal 6 2 7 3" xfId="1714"/>
    <cellStyle name="Normal 6 2 7 3 2" xfId="5065"/>
    <cellStyle name="Normal 6 2 7 3 2 2" xfId="10049"/>
    <cellStyle name="Normal 6 2 7 3 3" xfId="6794"/>
    <cellStyle name="Normal 6 2 7 3 3 2" xfId="11736"/>
    <cellStyle name="Normal 6 2 7 3 4" xfId="8302"/>
    <cellStyle name="Normal 6 2 7 3 5" xfId="3341"/>
    <cellStyle name="Normal 6 2 7 4" xfId="3990"/>
    <cellStyle name="Normal 6 2 7 4 2" xfId="9062"/>
    <cellStyle name="Normal 6 2 7 5" xfId="5747"/>
    <cellStyle name="Normal 6 2 7 5 2" xfId="10689"/>
    <cellStyle name="Normal 6 2 7 6" xfId="7255"/>
    <cellStyle name="Normal 6 2 7 7" xfId="2294"/>
    <cellStyle name="Normal 6 2 8" xfId="691"/>
    <cellStyle name="Normal 6 2 8 2" xfId="1157"/>
    <cellStyle name="Normal 6 2 8 2 2" xfId="1717"/>
    <cellStyle name="Normal 6 2 8 2 2 2" xfId="5068"/>
    <cellStyle name="Normal 6 2 8 2 2 2 2" xfId="10052"/>
    <cellStyle name="Normal 6 2 8 2 2 3" xfId="6797"/>
    <cellStyle name="Normal 6 2 8 2 2 3 2" xfId="11739"/>
    <cellStyle name="Normal 6 2 8 2 2 4" xfId="8305"/>
    <cellStyle name="Normal 6 2 8 2 2 5" xfId="3344"/>
    <cellStyle name="Normal 6 2 8 2 3" xfId="4518"/>
    <cellStyle name="Normal 6 2 8 2 3 2" xfId="9502"/>
    <cellStyle name="Normal 6 2 8 2 4" xfId="6249"/>
    <cellStyle name="Normal 6 2 8 2 4 2" xfId="11191"/>
    <cellStyle name="Normal 6 2 8 2 5" xfId="7757"/>
    <cellStyle name="Normal 6 2 8 2 6" xfId="2796"/>
    <cellStyle name="Normal 6 2 8 3" xfId="1716"/>
    <cellStyle name="Normal 6 2 8 3 2" xfId="5067"/>
    <cellStyle name="Normal 6 2 8 3 2 2" xfId="10051"/>
    <cellStyle name="Normal 6 2 8 3 3" xfId="6796"/>
    <cellStyle name="Normal 6 2 8 3 3 2" xfId="11738"/>
    <cellStyle name="Normal 6 2 8 3 4" xfId="8304"/>
    <cellStyle name="Normal 6 2 8 3 5" xfId="3343"/>
    <cellStyle name="Normal 6 2 8 4" xfId="4135"/>
    <cellStyle name="Normal 6 2 8 4 2" xfId="9121"/>
    <cellStyle name="Normal 6 2 8 5" xfId="5882"/>
    <cellStyle name="Normal 6 2 8 5 2" xfId="10824"/>
    <cellStyle name="Normal 6 2 8 6" xfId="7390"/>
    <cellStyle name="Normal 6 2 8 7" xfId="2429"/>
    <cellStyle name="Normal 6 2 9" xfId="358"/>
    <cellStyle name="Normal 6 2 9 2" xfId="986"/>
    <cellStyle name="Normal 6 2 9 2 2" xfId="1719"/>
    <cellStyle name="Normal 6 2 9 2 2 2" xfId="5070"/>
    <cellStyle name="Normal 6 2 9 2 2 2 2" xfId="10054"/>
    <cellStyle name="Normal 6 2 9 2 2 3" xfId="6799"/>
    <cellStyle name="Normal 6 2 9 2 2 3 2" xfId="11741"/>
    <cellStyle name="Normal 6 2 9 2 2 4" xfId="8307"/>
    <cellStyle name="Normal 6 2 9 2 2 5" xfId="3346"/>
    <cellStyle name="Normal 6 2 9 2 3" xfId="4413"/>
    <cellStyle name="Normal 6 2 9 2 3 2" xfId="9398"/>
    <cellStyle name="Normal 6 2 9 2 4" xfId="6155"/>
    <cellStyle name="Normal 6 2 9 2 4 2" xfId="11097"/>
    <cellStyle name="Normal 6 2 9 2 5" xfId="7663"/>
    <cellStyle name="Normal 6 2 9 2 6" xfId="2702"/>
    <cellStyle name="Normal 6 2 9 3" xfId="1718"/>
    <cellStyle name="Normal 6 2 9 3 2" xfId="5069"/>
    <cellStyle name="Normal 6 2 9 3 2 2" xfId="10053"/>
    <cellStyle name="Normal 6 2 9 3 3" xfId="6798"/>
    <cellStyle name="Normal 6 2 9 3 3 2" xfId="11740"/>
    <cellStyle name="Normal 6 2 9 3 4" xfId="8306"/>
    <cellStyle name="Normal 6 2 9 3 5" xfId="3345"/>
    <cellStyle name="Normal 6 2 9 4" xfId="3930"/>
    <cellStyle name="Normal 6 2 9 4 2" xfId="9010"/>
    <cellStyle name="Normal 6 2 9 5" xfId="5698"/>
    <cellStyle name="Normal 6 2 9 5 2" xfId="10640"/>
    <cellStyle name="Normal 6 2 9 6" xfId="7206"/>
    <cellStyle name="Normal 6 2 9 7" xfId="2245"/>
    <cellStyle name="Normal 6 3" xfId="81"/>
    <cellStyle name="Normal 6 3 10" xfId="1313"/>
    <cellStyle name="Normal 6 3 10 2" xfId="4664"/>
    <cellStyle name="Normal 6 3 10 2 2" xfId="9648"/>
    <cellStyle name="Normal 6 3 10 3" xfId="6393"/>
    <cellStyle name="Normal 6 3 10 3 2" xfId="11335"/>
    <cellStyle name="Normal 6 3 10 4" xfId="7901"/>
    <cellStyle name="Normal 6 3 10 5" xfId="2940"/>
    <cellStyle name="Normal 6 3 11" xfId="256"/>
    <cellStyle name="Normal 6 3 11 2" xfId="3882"/>
    <cellStyle name="Normal 6 3 11 2 2" xfId="8969"/>
    <cellStyle name="Normal 6 3 11 3" xfId="5660"/>
    <cellStyle name="Normal 6 3 11 3 2" xfId="10602"/>
    <cellStyle name="Normal 6 3 11 4" xfId="7168"/>
    <cellStyle name="Normal 6 3 11 5" xfId="2206"/>
    <cellStyle name="Normal 6 3 12" xfId="2121"/>
    <cellStyle name="Normal 6 3 12 2" xfId="5380"/>
    <cellStyle name="Normal 6 3 12 2 2" xfId="10362"/>
    <cellStyle name="Normal 6 3 12 3" xfId="8640"/>
    <cellStyle name="Normal 6 3 13" xfId="3680"/>
    <cellStyle name="Normal 6 3 13 2" xfId="8777"/>
    <cellStyle name="Normal 6 3 14" xfId="3808"/>
    <cellStyle name="Normal 6 3 14 2" xfId="8901"/>
    <cellStyle name="Normal 6 3 15" xfId="5602"/>
    <cellStyle name="Normal 6 3 15 2" xfId="10544"/>
    <cellStyle name="Normal 6 3 16" xfId="7110"/>
    <cellStyle name="Normal 6 3 17" xfId="2080"/>
    <cellStyle name="Normal 6 3 2" xfId="127"/>
    <cellStyle name="Normal 6 3 2 10" xfId="2129"/>
    <cellStyle name="Normal 6 3 2 10 2" xfId="5396"/>
    <cellStyle name="Normal 6 3 2 10 2 2" xfId="10375"/>
    <cellStyle name="Normal 6 3 2 10 3" xfId="8641"/>
    <cellStyle name="Normal 6 3 2 11" xfId="3681"/>
    <cellStyle name="Normal 6 3 2 11 2" xfId="8778"/>
    <cellStyle name="Normal 6 3 2 12" xfId="3821"/>
    <cellStyle name="Normal 6 3 2 12 2" xfId="8913"/>
    <cellStyle name="Normal 6 3 2 13" xfId="5610"/>
    <cellStyle name="Normal 6 3 2 13 2" xfId="10552"/>
    <cellStyle name="Normal 6 3 2 14" xfId="7118"/>
    <cellStyle name="Normal 6 3 2 15" xfId="2101"/>
    <cellStyle name="Normal 6 3 2 2" xfId="584"/>
    <cellStyle name="Normal 6 3 2 2 10" xfId="2348"/>
    <cellStyle name="Normal 6 3 2 2 2" xfId="745"/>
    <cellStyle name="Normal 6 3 2 2 2 2" xfId="1211"/>
    <cellStyle name="Normal 6 3 2 2 2 2 2" xfId="1722"/>
    <cellStyle name="Normal 6 3 2 2 2 2 2 2" xfId="5073"/>
    <cellStyle name="Normal 6 3 2 2 2 2 2 2 2" xfId="10057"/>
    <cellStyle name="Normal 6 3 2 2 2 2 2 3" xfId="6802"/>
    <cellStyle name="Normal 6 3 2 2 2 2 2 3 2" xfId="11744"/>
    <cellStyle name="Normal 6 3 2 2 2 2 2 4" xfId="8310"/>
    <cellStyle name="Normal 6 3 2 2 2 2 2 5" xfId="3349"/>
    <cellStyle name="Normal 6 3 2 2 2 2 3" xfId="4572"/>
    <cellStyle name="Normal 6 3 2 2 2 2 3 2" xfId="9556"/>
    <cellStyle name="Normal 6 3 2 2 2 2 4" xfId="6303"/>
    <cellStyle name="Normal 6 3 2 2 2 2 4 2" xfId="11245"/>
    <cellStyle name="Normal 6 3 2 2 2 2 5" xfId="7811"/>
    <cellStyle name="Normal 6 3 2 2 2 2 6" xfId="2850"/>
    <cellStyle name="Normal 6 3 2 2 2 3" xfId="1721"/>
    <cellStyle name="Normal 6 3 2 2 2 3 2" xfId="5072"/>
    <cellStyle name="Normal 6 3 2 2 2 3 2 2" xfId="10056"/>
    <cellStyle name="Normal 6 3 2 2 2 3 3" xfId="6801"/>
    <cellStyle name="Normal 6 3 2 2 2 3 3 2" xfId="11743"/>
    <cellStyle name="Normal 6 3 2 2 2 3 4" xfId="8309"/>
    <cellStyle name="Normal 6 3 2 2 2 3 5" xfId="3348"/>
    <cellStyle name="Normal 6 3 2 2 2 4" xfId="4189"/>
    <cellStyle name="Normal 6 3 2 2 2 4 2" xfId="9175"/>
    <cellStyle name="Normal 6 3 2 2 2 5" xfId="5936"/>
    <cellStyle name="Normal 6 3 2 2 2 5 2" xfId="10878"/>
    <cellStyle name="Normal 6 3 2 2 2 6" xfId="7444"/>
    <cellStyle name="Normal 6 3 2 2 2 7" xfId="2483"/>
    <cellStyle name="Normal 6 3 2 2 3" xfId="898"/>
    <cellStyle name="Normal 6 3 2 2 3 2" xfId="1723"/>
    <cellStyle name="Normal 6 3 2 2 3 2 2" xfId="5074"/>
    <cellStyle name="Normal 6 3 2 2 3 2 2 2" xfId="10058"/>
    <cellStyle name="Normal 6 3 2 2 3 2 3" xfId="6803"/>
    <cellStyle name="Normal 6 3 2 2 3 2 3 2" xfId="11745"/>
    <cellStyle name="Normal 6 3 2 2 3 2 4" xfId="8311"/>
    <cellStyle name="Normal 6 3 2 2 3 2 5" xfId="3350"/>
    <cellStyle name="Normal 6 3 2 2 3 3" xfId="4331"/>
    <cellStyle name="Normal 6 3 2 2 3 3 2" xfId="9316"/>
    <cellStyle name="Normal 6 3 2 2 3 4" xfId="6074"/>
    <cellStyle name="Normal 6 3 2 2 3 4 2" xfId="11016"/>
    <cellStyle name="Normal 6 3 2 2 3 5" xfId="7582"/>
    <cellStyle name="Normal 6 3 2 2 3 6" xfId="2621"/>
    <cellStyle name="Normal 6 3 2 2 4" xfId="1720"/>
    <cellStyle name="Normal 6 3 2 2 4 2" xfId="5071"/>
    <cellStyle name="Normal 6 3 2 2 4 2 2" xfId="10055"/>
    <cellStyle name="Normal 6 3 2 2 4 3" xfId="6800"/>
    <cellStyle name="Normal 6 3 2 2 4 3 2" xfId="11742"/>
    <cellStyle name="Normal 6 3 2 2 4 4" xfId="8308"/>
    <cellStyle name="Normal 6 3 2 2 4 5" xfId="3347"/>
    <cellStyle name="Normal 6 3 2 2 5" xfId="3729"/>
    <cellStyle name="Normal 6 3 2 2 5 2" xfId="5430"/>
    <cellStyle name="Normal 6 3 2 2 5 2 2" xfId="10404"/>
    <cellStyle name="Normal 6 3 2 2 5 3" xfId="8689"/>
    <cellStyle name="Normal 6 3 2 2 6" xfId="4053"/>
    <cellStyle name="Normal 6 3 2 2 6 2" xfId="8825"/>
    <cellStyle name="Normal 6 3 2 2 7" xfId="5563"/>
    <cellStyle name="Normal 6 3 2 2 7 2" xfId="10512"/>
    <cellStyle name="Normal 6 3 2 2 8" xfId="5801"/>
    <cellStyle name="Normal 6 3 2 2 8 2" xfId="10743"/>
    <cellStyle name="Normal 6 3 2 2 9" xfId="7309"/>
    <cellStyle name="Normal 6 3 2 3" xfId="647"/>
    <cellStyle name="Normal 6 3 2 3 10" xfId="2390"/>
    <cellStyle name="Normal 6 3 2 3 2" xfId="788"/>
    <cellStyle name="Normal 6 3 2 3 2 2" xfId="1253"/>
    <cellStyle name="Normal 6 3 2 3 2 2 2" xfId="1726"/>
    <cellStyle name="Normal 6 3 2 3 2 2 2 2" xfId="5077"/>
    <cellStyle name="Normal 6 3 2 3 2 2 2 2 2" xfId="10061"/>
    <cellStyle name="Normal 6 3 2 3 2 2 2 3" xfId="6806"/>
    <cellStyle name="Normal 6 3 2 3 2 2 2 3 2" xfId="11748"/>
    <cellStyle name="Normal 6 3 2 3 2 2 2 4" xfId="8314"/>
    <cellStyle name="Normal 6 3 2 3 2 2 2 5" xfId="3353"/>
    <cellStyle name="Normal 6 3 2 3 2 2 3" xfId="4614"/>
    <cellStyle name="Normal 6 3 2 3 2 2 3 2" xfId="9598"/>
    <cellStyle name="Normal 6 3 2 3 2 2 4" xfId="6345"/>
    <cellStyle name="Normal 6 3 2 3 2 2 4 2" xfId="11287"/>
    <cellStyle name="Normal 6 3 2 3 2 2 5" xfId="7853"/>
    <cellStyle name="Normal 6 3 2 3 2 2 6" xfId="2892"/>
    <cellStyle name="Normal 6 3 2 3 2 3" xfId="1725"/>
    <cellStyle name="Normal 6 3 2 3 2 3 2" xfId="5076"/>
    <cellStyle name="Normal 6 3 2 3 2 3 2 2" xfId="10060"/>
    <cellStyle name="Normal 6 3 2 3 2 3 3" xfId="6805"/>
    <cellStyle name="Normal 6 3 2 3 2 3 3 2" xfId="11747"/>
    <cellStyle name="Normal 6 3 2 3 2 3 4" xfId="8313"/>
    <cellStyle name="Normal 6 3 2 3 2 3 5" xfId="3352"/>
    <cellStyle name="Normal 6 3 2 3 2 4" xfId="4231"/>
    <cellStyle name="Normal 6 3 2 3 2 4 2" xfId="9217"/>
    <cellStyle name="Normal 6 3 2 3 2 5" xfId="5978"/>
    <cellStyle name="Normal 6 3 2 3 2 5 2" xfId="10920"/>
    <cellStyle name="Normal 6 3 2 3 2 6" xfId="7486"/>
    <cellStyle name="Normal 6 3 2 3 2 7" xfId="2525"/>
    <cellStyle name="Normal 6 3 2 3 3" xfId="941"/>
    <cellStyle name="Normal 6 3 2 3 3 2" xfId="1727"/>
    <cellStyle name="Normal 6 3 2 3 3 2 2" xfId="5078"/>
    <cellStyle name="Normal 6 3 2 3 3 2 2 2" xfId="10062"/>
    <cellStyle name="Normal 6 3 2 3 3 2 3" xfId="6807"/>
    <cellStyle name="Normal 6 3 2 3 3 2 3 2" xfId="11749"/>
    <cellStyle name="Normal 6 3 2 3 3 2 4" xfId="8315"/>
    <cellStyle name="Normal 6 3 2 3 3 2 5" xfId="3354"/>
    <cellStyle name="Normal 6 3 2 3 3 3" xfId="4373"/>
    <cellStyle name="Normal 6 3 2 3 3 3 2" xfId="9358"/>
    <cellStyle name="Normal 6 3 2 3 3 4" xfId="6116"/>
    <cellStyle name="Normal 6 3 2 3 3 4 2" xfId="11058"/>
    <cellStyle name="Normal 6 3 2 3 3 5" xfId="7624"/>
    <cellStyle name="Normal 6 3 2 3 3 6" xfId="2663"/>
    <cellStyle name="Normal 6 3 2 3 4" xfId="1724"/>
    <cellStyle name="Normal 6 3 2 3 4 2" xfId="5075"/>
    <cellStyle name="Normal 6 3 2 3 4 2 2" xfId="10059"/>
    <cellStyle name="Normal 6 3 2 3 4 3" xfId="6804"/>
    <cellStyle name="Normal 6 3 2 3 4 3 2" xfId="11746"/>
    <cellStyle name="Normal 6 3 2 3 4 4" xfId="8312"/>
    <cellStyle name="Normal 6 3 2 3 4 5" xfId="3351"/>
    <cellStyle name="Normal 6 3 2 3 5" xfId="3771"/>
    <cellStyle name="Normal 6 3 2 3 5 2" xfId="5547"/>
    <cellStyle name="Normal 6 3 2 3 5 2 2" xfId="10497"/>
    <cellStyle name="Normal 6 3 2 3 5 3" xfId="8731"/>
    <cellStyle name="Normal 6 3 2 3 6" xfId="4096"/>
    <cellStyle name="Normal 6 3 2 3 6 2" xfId="8867"/>
    <cellStyle name="Normal 6 3 2 3 7" xfId="5407"/>
    <cellStyle name="Normal 6 3 2 3 7 2" xfId="10384"/>
    <cellStyle name="Normal 6 3 2 3 8" xfId="5843"/>
    <cellStyle name="Normal 6 3 2 3 8 2" xfId="10785"/>
    <cellStyle name="Normal 6 3 2 3 9" xfId="7351"/>
    <cellStyle name="Normal 6 3 2 4" xfId="481"/>
    <cellStyle name="Normal 6 3 2 4 2" xfId="1051"/>
    <cellStyle name="Normal 6 3 2 4 2 2" xfId="1729"/>
    <cellStyle name="Normal 6 3 2 4 2 2 2" xfId="5080"/>
    <cellStyle name="Normal 6 3 2 4 2 2 2 2" xfId="10064"/>
    <cellStyle name="Normal 6 3 2 4 2 2 3" xfId="6809"/>
    <cellStyle name="Normal 6 3 2 4 2 2 3 2" xfId="11751"/>
    <cellStyle name="Normal 6 3 2 4 2 2 4" xfId="8317"/>
    <cellStyle name="Normal 6 3 2 4 2 2 5" xfId="3356"/>
    <cellStyle name="Normal 6 3 2 4 2 3" xfId="4466"/>
    <cellStyle name="Normal 6 3 2 4 2 3 2" xfId="9451"/>
    <cellStyle name="Normal 6 3 2 4 2 4" xfId="6206"/>
    <cellStyle name="Normal 6 3 2 4 2 4 2" xfId="11148"/>
    <cellStyle name="Normal 6 3 2 4 2 5" xfId="7714"/>
    <cellStyle name="Normal 6 3 2 4 2 6" xfId="2753"/>
    <cellStyle name="Normal 6 3 2 4 3" xfId="1728"/>
    <cellStyle name="Normal 6 3 2 4 3 2" xfId="5079"/>
    <cellStyle name="Normal 6 3 2 4 3 2 2" xfId="10063"/>
    <cellStyle name="Normal 6 3 2 4 3 3" xfId="6808"/>
    <cellStyle name="Normal 6 3 2 4 3 3 2" xfId="11750"/>
    <cellStyle name="Normal 6 3 2 4 3 4" xfId="8316"/>
    <cellStyle name="Normal 6 3 2 4 3 5" xfId="3355"/>
    <cellStyle name="Normal 6 3 2 4 4" xfId="3997"/>
    <cellStyle name="Normal 6 3 2 4 4 2" xfId="9069"/>
    <cellStyle name="Normal 6 3 2 4 5" xfId="5754"/>
    <cellStyle name="Normal 6 3 2 4 5 2" xfId="10696"/>
    <cellStyle name="Normal 6 3 2 4 6" xfId="7262"/>
    <cellStyle name="Normal 6 3 2 4 7" xfId="2301"/>
    <cellStyle name="Normal 6 3 2 5" xfId="698"/>
    <cellStyle name="Normal 6 3 2 5 2" xfId="1164"/>
    <cellStyle name="Normal 6 3 2 5 2 2" xfId="1731"/>
    <cellStyle name="Normal 6 3 2 5 2 2 2" xfId="5082"/>
    <cellStyle name="Normal 6 3 2 5 2 2 2 2" xfId="10066"/>
    <cellStyle name="Normal 6 3 2 5 2 2 3" xfId="6811"/>
    <cellStyle name="Normal 6 3 2 5 2 2 3 2" xfId="11753"/>
    <cellStyle name="Normal 6 3 2 5 2 2 4" xfId="8319"/>
    <cellStyle name="Normal 6 3 2 5 2 2 5" xfId="3358"/>
    <cellStyle name="Normal 6 3 2 5 2 3" xfId="4525"/>
    <cellStyle name="Normal 6 3 2 5 2 3 2" xfId="9509"/>
    <cellStyle name="Normal 6 3 2 5 2 4" xfId="6256"/>
    <cellStyle name="Normal 6 3 2 5 2 4 2" xfId="11198"/>
    <cellStyle name="Normal 6 3 2 5 2 5" xfId="7764"/>
    <cellStyle name="Normal 6 3 2 5 2 6" xfId="2803"/>
    <cellStyle name="Normal 6 3 2 5 3" xfId="1730"/>
    <cellStyle name="Normal 6 3 2 5 3 2" xfId="5081"/>
    <cellStyle name="Normal 6 3 2 5 3 2 2" xfId="10065"/>
    <cellStyle name="Normal 6 3 2 5 3 3" xfId="6810"/>
    <cellStyle name="Normal 6 3 2 5 3 3 2" xfId="11752"/>
    <cellStyle name="Normal 6 3 2 5 3 4" xfId="8318"/>
    <cellStyle name="Normal 6 3 2 5 3 5" xfId="3357"/>
    <cellStyle name="Normal 6 3 2 5 4" xfId="4142"/>
    <cellStyle name="Normal 6 3 2 5 4 2" xfId="9128"/>
    <cellStyle name="Normal 6 3 2 5 5" xfId="5889"/>
    <cellStyle name="Normal 6 3 2 5 5 2" xfId="10831"/>
    <cellStyle name="Normal 6 3 2 5 6" xfId="7397"/>
    <cellStyle name="Normal 6 3 2 5 7" xfId="2436"/>
    <cellStyle name="Normal 6 3 2 6" xfId="365"/>
    <cellStyle name="Normal 6 3 2 6 2" xfId="993"/>
    <cellStyle name="Normal 6 3 2 6 2 2" xfId="1733"/>
    <cellStyle name="Normal 6 3 2 6 2 2 2" xfId="5084"/>
    <cellStyle name="Normal 6 3 2 6 2 2 2 2" xfId="10068"/>
    <cellStyle name="Normal 6 3 2 6 2 2 3" xfId="6813"/>
    <cellStyle name="Normal 6 3 2 6 2 2 3 2" xfId="11755"/>
    <cellStyle name="Normal 6 3 2 6 2 2 4" xfId="8321"/>
    <cellStyle name="Normal 6 3 2 6 2 2 5" xfId="3360"/>
    <cellStyle name="Normal 6 3 2 6 2 3" xfId="4420"/>
    <cellStyle name="Normal 6 3 2 6 2 3 2" xfId="9405"/>
    <cellStyle name="Normal 6 3 2 6 2 4" xfId="6162"/>
    <cellStyle name="Normal 6 3 2 6 2 4 2" xfId="11104"/>
    <cellStyle name="Normal 6 3 2 6 2 5" xfId="7670"/>
    <cellStyle name="Normal 6 3 2 6 2 6" xfId="2709"/>
    <cellStyle name="Normal 6 3 2 6 3" xfId="1732"/>
    <cellStyle name="Normal 6 3 2 6 3 2" xfId="5083"/>
    <cellStyle name="Normal 6 3 2 6 3 2 2" xfId="10067"/>
    <cellStyle name="Normal 6 3 2 6 3 3" xfId="6812"/>
    <cellStyle name="Normal 6 3 2 6 3 3 2" xfId="11754"/>
    <cellStyle name="Normal 6 3 2 6 3 4" xfId="8320"/>
    <cellStyle name="Normal 6 3 2 6 3 5" xfId="3359"/>
    <cellStyle name="Normal 6 3 2 6 4" xfId="3937"/>
    <cellStyle name="Normal 6 3 2 6 4 2" xfId="9017"/>
    <cellStyle name="Normal 6 3 2 6 5" xfId="5705"/>
    <cellStyle name="Normal 6 3 2 6 5 2" xfId="10647"/>
    <cellStyle name="Normal 6 3 2 6 6" xfId="7213"/>
    <cellStyle name="Normal 6 3 2 6 7" xfId="2252"/>
    <cellStyle name="Normal 6 3 2 7" xfId="847"/>
    <cellStyle name="Normal 6 3 2 7 2" xfId="1734"/>
    <cellStyle name="Normal 6 3 2 7 2 2" xfId="5085"/>
    <cellStyle name="Normal 6 3 2 7 2 2 2" xfId="10069"/>
    <cellStyle name="Normal 6 3 2 7 2 3" xfId="6814"/>
    <cellStyle name="Normal 6 3 2 7 2 3 2" xfId="11756"/>
    <cellStyle name="Normal 6 3 2 7 2 4" xfId="8322"/>
    <cellStyle name="Normal 6 3 2 7 2 5" xfId="3361"/>
    <cellStyle name="Normal 6 3 2 7 3" xfId="4282"/>
    <cellStyle name="Normal 6 3 2 7 3 2" xfId="9268"/>
    <cellStyle name="Normal 6 3 2 7 4" xfId="6027"/>
    <cellStyle name="Normal 6 3 2 7 4 2" xfId="10969"/>
    <cellStyle name="Normal 6 3 2 7 5" xfId="7535"/>
    <cellStyle name="Normal 6 3 2 7 6" xfId="2574"/>
    <cellStyle name="Normal 6 3 2 8" xfId="1314"/>
    <cellStyle name="Normal 6 3 2 8 2" xfId="4665"/>
    <cellStyle name="Normal 6 3 2 8 2 2" xfId="9649"/>
    <cellStyle name="Normal 6 3 2 8 3" xfId="6394"/>
    <cellStyle name="Normal 6 3 2 8 3 2" xfId="11336"/>
    <cellStyle name="Normal 6 3 2 8 4" xfId="7902"/>
    <cellStyle name="Normal 6 3 2 8 5" xfId="2941"/>
    <cellStyle name="Normal 6 3 2 9" xfId="257"/>
    <cellStyle name="Normal 6 3 2 9 2" xfId="3883"/>
    <cellStyle name="Normal 6 3 2 9 2 2" xfId="8970"/>
    <cellStyle name="Normal 6 3 2 9 3" xfId="5661"/>
    <cellStyle name="Normal 6 3 2 9 3 2" xfId="10603"/>
    <cellStyle name="Normal 6 3 2 9 4" xfId="7169"/>
    <cellStyle name="Normal 6 3 2 9 5" xfId="2207"/>
    <cellStyle name="Normal 6 3 3" xfId="164"/>
    <cellStyle name="Normal 6 3 3 10" xfId="2144"/>
    <cellStyle name="Normal 6 3 3 10 2" xfId="5520"/>
    <cellStyle name="Normal 6 3 3 10 2 2" xfId="10475"/>
    <cellStyle name="Normal 6 3 3 10 3" xfId="8642"/>
    <cellStyle name="Normal 6 3 3 11" xfId="3682"/>
    <cellStyle name="Normal 6 3 3 11 2" xfId="8779"/>
    <cellStyle name="Normal 6 3 3 12" xfId="3840"/>
    <cellStyle name="Normal 6 3 3 12 2" xfId="8931"/>
    <cellStyle name="Normal 6 3 3 13" xfId="5625"/>
    <cellStyle name="Normal 6 3 3 13 2" xfId="10567"/>
    <cellStyle name="Normal 6 3 3 14" xfId="7133"/>
    <cellStyle name="Normal 6 3 3 15" xfId="2102"/>
    <cellStyle name="Normal 6 3 3 2" xfId="585"/>
    <cellStyle name="Normal 6 3 3 2 10" xfId="2349"/>
    <cellStyle name="Normal 6 3 3 2 2" xfId="746"/>
    <cellStyle name="Normal 6 3 3 2 2 2" xfId="1212"/>
    <cellStyle name="Normal 6 3 3 2 2 2 2" xfId="1737"/>
    <cellStyle name="Normal 6 3 3 2 2 2 2 2" xfId="5088"/>
    <cellStyle name="Normal 6 3 3 2 2 2 2 2 2" xfId="10072"/>
    <cellStyle name="Normal 6 3 3 2 2 2 2 3" xfId="6817"/>
    <cellStyle name="Normal 6 3 3 2 2 2 2 3 2" xfId="11759"/>
    <cellStyle name="Normal 6 3 3 2 2 2 2 4" xfId="8325"/>
    <cellStyle name="Normal 6 3 3 2 2 2 2 5" xfId="3364"/>
    <cellStyle name="Normal 6 3 3 2 2 2 3" xfId="4573"/>
    <cellStyle name="Normal 6 3 3 2 2 2 3 2" xfId="9557"/>
    <cellStyle name="Normal 6 3 3 2 2 2 4" xfId="6304"/>
    <cellStyle name="Normal 6 3 3 2 2 2 4 2" xfId="11246"/>
    <cellStyle name="Normal 6 3 3 2 2 2 5" xfId="7812"/>
    <cellStyle name="Normal 6 3 3 2 2 2 6" xfId="2851"/>
    <cellStyle name="Normal 6 3 3 2 2 3" xfId="1736"/>
    <cellStyle name="Normal 6 3 3 2 2 3 2" xfId="5087"/>
    <cellStyle name="Normal 6 3 3 2 2 3 2 2" xfId="10071"/>
    <cellStyle name="Normal 6 3 3 2 2 3 3" xfId="6816"/>
    <cellStyle name="Normal 6 3 3 2 2 3 3 2" xfId="11758"/>
    <cellStyle name="Normal 6 3 3 2 2 3 4" xfId="8324"/>
    <cellStyle name="Normal 6 3 3 2 2 3 5" xfId="3363"/>
    <cellStyle name="Normal 6 3 3 2 2 4" xfId="4190"/>
    <cellStyle name="Normal 6 3 3 2 2 4 2" xfId="9176"/>
    <cellStyle name="Normal 6 3 3 2 2 5" xfId="5937"/>
    <cellStyle name="Normal 6 3 3 2 2 5 2" xfId="10879"/>
    <cellStyle name="Normal 6 3 3 2 2 6" xfId="7445"/>
    <cellStyle name="Normal 6 3 3 2 2 7" xfId="2484"/>
    <cellStyle name="Normal 6 3 3 2 3" xfId="899"/>
    <cellStyle name="Normal 6 3 3 2 3 2" xfId="1738"/>
    <cellStyle name="Normal 6 3 3 2 3 2 2" xfId="5089"/>
    <cellStyle name="Normal 6 3 3 2 3 2 2 2" xfId="10073"/>
    <cellStyle name="Normal 6 3 3 2 3 2 3" xfId="6818"/>
    <cellStyle name="Normal 6 3 3 2 3 2 3 2" xfId="11760"/>
    <cellStyle name="Normal 6 3 3 2 3 2 4" xfId="8326"/>
    <cellStyle name="Normal 6 3 3 2 3 2 5" xfId="3365"/>
    <cellStyle name="Normal 6 3 3 2 3 3" xfId="4332"/>
    <cellStyle name="Normal 6 3 3 2 3 3 2" xfId="9317"/>
    <cellStyle name="Normal 6 3 3 2 3 4" xfId="6075"/>
    <cellStyle name="Normal 6 3 3 2 3 4 2" xfId="11017"/>
    <cellStyle name="Normal 6 3 3 2 3 5" xfId="7583"/>
    <cellStyle name="Normal 6 3 3 2 3 6" xfId="2622"/>
    <cellStyle name="Normal 6 3 3 2 4" xfId="1735"/>
    <cellStyle name="Normal 6 3 3 2 4 2" xfId="5086"/>
    <cellStyle name="Normal 6 3 3 2 4 2 2" xfId="10070"/>
    <cellStyle name="Normal 6 3 3 2 4 3" xfId="6815"/>
    <cellStyle name="Normal 6 3 3 2 4 3 2" xfId="11757"/>
    <cellStyle name="Normal 6 3 3 2 4 4" xfId="8323"/>
    <cellStyle name="Normal 6 3 3 2 4 5" xfId="3362"/>
    <cellStyle name="Normal 6 3 3 2 5" xfId="3730"/>
    <cellStyle name="Normal 6 3 3 2 5 2" xfId="5525"/>
    <cellStyle name="Normal 6 3 3 2 5 2 2" xfId="10480"/>
    <cellStyle name="Normal 6 3 3 2 5 3" xfId="8690"/>
    <cellStyle name="Normal 6 3 3 2 6" xfId="4054"/>
    <cellStyle name="Normal 6 3 3 2 6 2" xfId="8826"/>
    <cellStyle name="Normal 6 3 3 2 7" xfId="4029"/>
    <cellStyle name="Normal 6 3 3 2 7 2" xfId="9092"/>
    <cellStyle name="Normal 6 3 3 2 8" xfId="5802"/>
    <cellStyle name="Normal 6 3 3 2 8 2" xfId="10744"/>
    <cellStyle name="Normal 6 3 3 2 9" xfId="7310"/>
    <cellStyle name="Normal 6 3 3 3" xfId="648"/>
    <cellStyle name="Normal 6 3 3 3 10" xfId="2391"/>
    <cellStyle name="Normal 6 3 3 3 2" xfId="789"/>
    <cellStyle name="Normal 6 3 3 3 2 2" xfId="1254"/>
    <cellStyle name="Normal 6 3 3 3 2 2 2" xfId="1741"/>
    <cellStyle name="Normal 6 3 3 3 2 2 2 2" xfId="5092"/>
    <cellStyle name="Normal 6 3 3 3 2 2 2 2 2" xfId="10076"/>
    <cellStyle name="Normal 6 3 3 3 2 2 2 3" xfId="6821"/>
    <cellStyle name="Normal 6 3 3 3 2 2 2 3 2" xfId="11763"/>
    <cellStyle name="Normal 6 3 3 3 2 2 2 4" xfId="8329"/>
    <cellStyle name="Normal 6 3 3 3 2 2 2 5" xfId="3368"/>
    <cellStyle name="Normal 6 3 3 3 2 2 3" xfId="4615"/>
    <cellStyle name="Normal 6 3 3 3 2 2 3 2" xfId="9599"/>
    <cellStyle name="Normal 6 3 3 3 2 2 4" xfId="6346"/>
    <cellStyle name="Normal 6 3 3 3 2 2 4 2" xfId="11288"/>
    <cellStyle name="Normal 6 3 3 3 2 2 5" xfId="7854"/>
    <cellStyle name="Normal 6 3 3 3 2 2 6" xfId="2893"/>
    <cellStyle name="Normal 6 3 3 3 2 3" xfId="1740"/>
    <cellStyle name="Normal 6 3 3 3 2 3 2" xfId="5091"/>
    <cellStyle name="Normal 6 3 3 3 2 3 2 2" xfId="10075"/>
    <cellStyle name="Normal 6 3 3 3 2 3 3" xfId="6820"/>
    <cellStyle name="Normal 6 3 3 3 2 3 3 2" xfId="11762"/>
    <cellStyle name="Normal 6 3 3 3 2 3 4" xfId="8328"/>
    <cellStyle name="Normal 6 3 3 3 2 3 5" xfId="3367"/>
    <cellStyle name="Normal 6 3 3 3 2 4" xfId="4232"/>
    <cellStyle name="Normal 6 3 3 3 2 4 2" xfId="9218"/>
    <cellStyle name="Normal 6 3 3 3 2 5" xfId="5979"/>
    <cellStyle name="Normal 6 3 3 3 2 5 2" xfId="10921"/>
    <cellStyle name="Normal 6 3 3 3 2 6" xfId="7487"/>
    <cellStyle name="Normal 6 3 3 3 2 7" xfId="2526"/>
    <cellStyle name="Normal 6 3 3 3 3" xfId="942"/>
    <cellStyle name="Normal 6 3 3 3 3 2" xfId="1742"/>
    <cellStyle name="Normal 6 3 3 3 3 2 2" xfId="5093"/>
    <cellStyle name="Normal 6 3 3 3 3 2 2 2" xfId="10077"/>
    <cellStyle name="Normal 6 3 3 3 3 2 3" xfId="6822"/>
    <cellStyle name="Normal 6 3 3 3 3 2 3 2" xfId="11764"/>
    <cellStyle name="Normal 6 3 3 3 3 2 4" xfId="8330"/>
    <cellStyle name="Normal 6 3 3 3 3 2 5" xfId="3369"/>
    <cellStyle name="Normal 6 3 3 3 3 3" xfId="4374"/>
    <cellStyle name="Normal 6 3 3 3 3 3 2" xfId="9359"/>
    <cellStyle name="Normal 6 3 3 3 3 4" xfId="6117"/>
    <cellStyle name="Normal 6 3 3 3 3 4 2" xfId="11059"/>
    <cellStyle name="Normal 6 3 3 3 3 5" xfId="7625"/>
    <cellStyle name="Normal 6 3 3 3 3 6" xfId="2664"/>
    <cellStyle name="Normal 6 3 3 3 4" xfId="1739"/>
    <cellStyle name="Normal 6 3 3 3 4 2" xfId="5090"/>
    <cellStyle name="Normal 6 3 3 3 4 2 2" xfId="10074"/>
    <cellStyle name="Normal 6 3 3 3 4 3" xfId="6819"/>
    <cellStyle name="Normal 6 3 3 3 4 3 2" xfId="11761"/>
    <cellStyle name="Normal 6 3 3 3 4 4" xfId="8327"/>
    <cellStyle name="Normal 6 3 3 3 4 5" xfId="3366"/>
    <cellStyle name="Normal 6 3 3 3 5" xfId="3772"/>
    <cellStyle name="Normal 6 3 3 3 5 2" xfId="5410"/>
    <cellStyle name="Normal 6 3 3 3 5 2 2" xfId="10387"/>
    <cellStyle name="Normal 6 3 3 3 5 3" xfId="8732"/>
    <cellStyle name="Normal 6 3 3 3 6" xfId="4097"/>
    <cellStyle name="Normal 6 3 3 3 6 2" xfId="8868"/>
    <cellStyle name="Normal 6 3 3 3 7" xfId="5402"/>
    <cellStyle name="Normal 6 3 3 3 7 2" xfId="10380"/>
    <cellStyle name="Normal 6 3 3 3 8" xfId="5844"/>
    <cellStyle name="Normal 6 3 3 3 8 2" xfId="10786"/>
    <cellStyle name="Normal 6 3 3 3 9" xfId="7352"/>
    <cellStyle name="Normal 6 3 3 4" xfId="482"/>
    <cellStyle name="Normal 6 3 3 4 2" xfId="1052"/>
    <cellStyle name="Normal 6 3 3 4 2 2" xfId="1744"/>
    <cellStyle name="Normal 6 3 3 4 2 2 2" xfId="5095"/>
    <cellStyle name="Normal 6 3 3 4 2 2 2 2" xfId="10079"/>
    <cellStyle name="Normal 6 3 3 4 2 2 3" xfId="6824"/>
    <cellStyle name="Normal 6 3 3 4 2 2 3 2" xfId="11766"/>
    <cellStyle name="Normal 6 3 3 4 2 2 4" xfId="8332"/>
    <cellStyle name="Normal 6 3 3 4 2 2 5" xfId="3371"/>
    <cellStyle name="Normal 6 3 3 4 2 3" xfId="4467"/>
    <cellStyle name="Normal 6 3 3 4 2 3 2" xfId="9452"/>
    <cellStyle name="Normal 6 3 3 4 2 4" xfId="6207"/>
    <cellStyle name="Normal 6 3 3 4 2 4 2" xfId="11149"/>
    <cellStyle name="Normal 6 3 3 4 2 5" xfId="7715"/>
    <cellStyle name="Normal 6 3 3 4 2 6" xfId="2754"/>
    <cellStyle name="Normal 6 3 3 4 3" xfId="1743"/>
    <cellStyle name="Normal 6 3 3 4 3 2" xfId="5094"/>
    <cellStyle name="Normal 6 3 3 4 3 2 2" xfId="10078"/>
    <cellStyle name="Normal 6 3 3 4 3 3" xfId="6823"/>
    <cellStyle name="Normal 6 3 3 4 3 3 2" xfId="11765"/>
    <cellStyle name="Normal 6 3 3 4 3 4" xfId="8331"/>
    <cellStyle name="Normal 6 3 3 4 3 5" xfId="3370"/>
    <cellStyle name="Normal 6 3 3 4 4" xfId="3998"/>
    <cellStyle name="Normal 6 3 3 4 4 2" xfId="9070"/>
    <cellStyle name="Normal 6 3 3 4 5" xfId="5755"/>
    <cellStyle name="Normal 6 3 3 4 5 2" xfId="10697"/>
    <cellStyle name="Normal 6 3 3 4 6" xfId="7263"/>
    <cellStyle name="Normal 6 3 3 4 7" xfId="2302"/>
    <cellStyle name="Normal 6 3 3 5" xfId="699"/>
    <cellStyle name="Normal 6 3 3 5 2" xfId="1165"/>
    <cellStyle name="Normal 6 3 3 5 2 2" xfId="1746"/>
    <cellStyle name="Normal 6 3 3 5 2 2 2" xfId="5097"/>
    <cellStyle name="Normal 6 3 3 5 2 2 2 2" xfId="10081"/>
    <cellStyle name="Normal 6 3 3 5 2 2 3" xfId="6826"/>
    <cellStyle name="Normal 6 3 3 5 2 2 3 2" xfId="11768"/>
    <cellStyle name="Normal 6 3 3 5 2 2 4" xfId="8334"/>
    <cellStyle name="Normal 6 3 3 5 2 2 5" xfId="3373"/>
    <cellStyle name="Normal 6 3 3 5 2 3" xfId="4526"/>
    <cellStyle name="Normal 6 3 3 5 2 3 2" xfId="9510"/>
    <cellStyle name="Normal 6 3 3 5 2 4" xfId="6257"/>
    <cellStyle name="Normal 6 3 3 5 2 4 2" xfId="11199"/>
    <cellStyle name="Normal 6 3 3 5 2 5" xfId="7765"/>
    <cellStyle name="Normal 6 3 3 5 2 6" xfId="2804"/>
    <cellStyle name="Normal 6 3 3 5 3" xfId="1745"/>
    <cellStyle name="Normal 6 3 3 5 3 2" xfId="5096"/>
    <cellStyle name="Normal 6 3 3 5 3 2 2" xfId="10080"/>
    <cellStyle name="Normal 6 3 3 5 3 3" xfId="6825"/>
    <cellStyle name="Normal 6 3 3 5 3 3 2" xfId="11767"/>
    <cellStyle name="Normal 6 3 3 5 3 4" xfId="8333"/>
    <cellStyle name="Normal 6 3 3 5 3 5" xfId="3372"/>
    <cellStyle name="Normal 6 3 3 5 4" xfId="4143"/>
    <cellStyle name="Normal 6 3 3 5 4 2" xfId="9129"/>
    <cellStyle name="Normal 6 3 3 5 5" xfId="5890"/>
    <cellStyle name="Normal 6 3 3 5 5 2" xfId="10832"/>
    <cellStyle name="Normal 6 3 3 5 6" xfId="7398"/>
    <cellStyle name="Normal 6 3 3 5 7" xfId="2437"/>
    <cellStyle name="Normal 6 3 3 6" xfId="366"/>
    <cellStyle name="Normal 6 3 3 6 2" xfId="994"/>
    <cellStyle name="Normal 6 3 3 6 2 2" xfId="1748"/>
    <cellStyle name="Normal 6 3 3 6 2 2 2" xfId="5099"/>
    <cellStyle name="Normal 6 3 3 6 2 2 2 2" xfId="10083"/>
    <cellStyle name="Normal 6 3 3 6 2 2 3" xfId="6828"/>
    <cellStyle name="Normal 6 3 3 6 2 2 3 2" xfId="11770"/>
    <cellStyle name="Normal 6 3 3 6 2 2 4" xfId="8336"/>
    <cellStyle name="Normal 6 3 3 6 2 2 5" xfId="3375"/>
    <cellStyle name="Normal 6 3 3 6 2 3" xfId="4421"/>
    <cellStyle name="Normal 6 3 3 6 2 3 2" xfId="9406"/>
    <cellStyle name="Normal 6 3 3 6 2 4" xfId="6163"/>
    <cellStyle name="Normal 6 3 3 6 2 4 2" xfId="11105"/>
    <cellStyle name="Normal 6 3 3 6 2 5" xfId="7671"/>
    <cellStyle name="Normal 6 3 3 6 2 6" xfId="2710"/>
    <cellStyle name="Normal 6 3 3 6 3" xfId="1747"/>
    <cellStyle name="Normal 6 3 3 6 3 2" xfId="5098"/>
    <cellStyle name="Normal 6 3 3 6 3 2 2" xfId="10082"/>
    <cellStyle name="Normal 6 3 3 6 3 3" xfId="6827"/>
    <cellStyle name="Normal 6 3 3 6 3 3 2" xfId="11769"/>
    <cellStyle name="Normal 6 3 3 6 3 4" xfId="8335"/>
    <cellStyle name="Normal 6 3 3 6 3 5" xfId="3374"/>
    <cellStyle name="Normal 6 3 3 6 4" xfId="3938"/>
    <cellStyle name="Normal 6 3 3 6 4 2" xfId="9018"/>
    <cellStyle name="Normal 6 3 3 6 5" xfId="5706"/>
    <cellStyle name="Normal 6 3 3 6 5 2" xfId="10648"/>
    <cellStyle name="Normal 6 3 3 6 6" xfId="7214"/>
    <cellStyle name="Normal 6 3 3 6 7" xfId="2253"/>
    <cellStyle name="Normal 6 3 3 7" xfId="848"/>
    <cellStyle name="Normal 6 3 3 7 2" xfId="1749"/>
    <cellStyle name="Normal 6 3 3 7 2 2" xfId="5100"/>
    <cellStyle name="Normal 6 3 3 7 2 2 2" xfId="10084"/>
    <cellStyle name="Normal 6 3 3 7 2 3" xfId="6829"/>
    <cellStyle name="Normal 6 3 3 7 2 3 2" xfId="11771"/>
    <cellStyle name="Normal 6 3 3 7 2 4" xfId="8337"/>
    <cellStyle name="Normal 6 3 3 7 2 5" xfId="3376"/>
    <cellStyle name="Normal 6 3 3 7 3" xfId="4283"/>
    <cellStyle name="Normal 6 3 3 7 3 2" xfId="9269"/>
    <cellStyle name="Normal 6 3 3 7 4" xfId="6028"/>
    <cellStyle name="Normal 6 3 3 7 4 2" xfId="10970"/>
    <cellStyle name="Normal 6 3 3 7 5" xfId="7536"/>
    <cellStyle name="Normal 6 3 3 7 6" xfId="2575"/>
    <cellStyle name="Normal 6 3 3 8" xfId="1315"/>
    <cellStyle name="Normal 6 3 3 8 2" xfId="4666"/>
    <cellStyle name="Normal 6 3 3 8 2 2" xfId="9650"/>
    <cellStyle name="Normal 6 3 3 8 3" xfId="6395"/>
    <cellStyle name="Normal 6 3 3 8 3 2" xfId="11337"/>
    <cellStyle name="Normal 6 3 3 8 4" xfId="7903"/>
    <cellStyle name="Normal 6 3 3 8 5" xfId="2942"/>
    <cellStyle name="Normal 6 3 3 9" xfId="258"/>
    <cellStyle name="Normal 6 3 3 9 2" xfId="3884"/>
    <cellStyle name="Normal 6 3 3 9 2 2" xfId="8971"/>
    <cellStyle name="Normal 6 3 3 9 3" xfId="5662"/>
    <cellStyle name="Normal 6 3 3 9 3 2" xfId="10604"/>
    <cellStyle name="Normal 6 3 3 9 4" xfId="7170"/>
    <cellStyle name="Normal 6 3 3 9 5" xfId="2208"/>
    <cellStyle name="Normal 6 3 4" xfId="583"/>
    <cellStyle name="Normal 6 3 4 10" xfId="2347"/>
    <cellStyle name="Normal 6 3 4 2" xfId="744"/>
    <cellStyle name="Normal 6 3 4 2 2" xfId="1210"/>
    <cellStyle name="Normal 6 3 4 2 2 2" xfId="1752"/>
    <cellStyle name="Normal 6 3 4 2 2 2 2" xfId="5103"/>
    <cellStyle name="Normal 6 3 4 2 2 2 2 2" xfId="10087"/>
    <cellStyle name="Normal 6 3 4 2 2 2 3" xfId="6832"/>
    <cellStyle name="Normal 6 3 4 2 2 2 3 2" xfId="11774"/>
    <cellStyle name="Normal 6 3 4 2 2 2 4" xfId="8340"/>
    <cellStyle name="Normal 6 3 4 2 2 2 5" xfId="3379"/>
    <cellStyle name="Normal 6 3 4 2 2 3" xfId="4571"/>
    <cellStyle name="Normal 6 3 4 2 2 3 2" xfId="9555"/>
    <cellStyle name="Normal 6 3 4 2 2 4" xfId="6302"/>
    <cellStyle name="Normal 6 3 4 2 2 4 2" xfId="11244"/>
    <cellStyle name="Normal 6 3 4 2 2 5" xfId="7810"/>
    <cellStyle name="Normal 6 3 4 2 2 6" xfId="2849"/>
    <cellStyle name="Normal 6 3 4 2 3" xfId="1751"/>
    <cellStyle name="Normal 6 3 4 2 3 2" xfId="5102"/>
    <cellStyle name="Normal 6 3 4 2 3 2 2" xfId="10086"/>
    <cellStyle name="Normal 6 3 4 2 3 3" xfId="6831"/>
    <cellStyle name="Normal 6 3 4 2 3 3 2" xfId="11773"/>
    <cellStyle name="Normal 6 3 4 2 3 4" xfId="8339"/>
    <cellStyle name="Normal 6 3 4 2 3 5" xfId="3378"/>
    <cellStyle name="Normal 6 3 4 2 4" xfId="4188"/>
    <cellStyle name="Normal 6 3 4 2 4 2" xfId="9174"/>
    <cellStyle name="Normal 6 3 4 2 5" xfId="5935"/>
    <cellStyle name="Normal 6 3 4 2 5 2" xfId="10877"/>
    <cellStyle name="Normal 6 3 4 2 6" xfId="7443"/>
    <cellStyle name="Normal 6 3 4 2 7" xfId="2482"/>
    <cellStyle name="Normal 6 3 4 3" xfId="897"/>
    <cellStyle name="Normal 6 3 4 3 2" xfId="1753"/>
    <cellStyle name="Normal 6 3 4 3 2 2" xfId="5104"/>
    <cellStyle name="Normal 6 3 4 3 2 2 2" xfId="10088"/>
    <cellStyle name="Normal 6 3 4 3 2 3" xfId="6833"/>
    <cellStyle name="Normal 6 3 4 3 2 3 2" xfId="11775"/>
    <cellStyle name="Normal 6 3 4 3 2 4" xfId="8341"/>
    <cellStyle name="Normal 6 3 4 3 2 5" xfId="3380"/>
    <cellStyle name="Normal 6 3 4 3 3" xfId="4330"/>
    <cellStyle name="Normal 6 3 4 3 3 2" xfId="9315"/>
    <cellStyle name="Normal 6 3 4 3 4" xfId="6073"/>
    <cellStyle name="Normal 6 3 4 3 4 2" xfId="11015"/>
    <cellStyle name="Normal 6 3 4 3 5" xfId="7581"/>
    <cellStyle name="Normal 6 3 4 3 6" xfId="2620"/>
    <cellStyle name="Normal 6 3 4 4" xfId="1750"/>
    <cellStyle name="Normal 6 3 4 4 2" xfId="5101"/>
    <cellStyle name="Normal 6 3 4 4 2 2" xfId="10085"/>
    <cellStyle name="Normal 6 3 4 4 3" xfId="6830"/>
    <cellStyle name="Normal 6 3 4 4 3 2" xfId="11772"/>
    <cellStyle name="Normal 6 3 4 4 4" xfId="8338"/>
    <cellStyle name="Normal 6 3 4 4 5" xfId="3377"/>
    <cellStyle name="Normal 6 3 4 5" xfId="3728"/>
    <cellStyle name="Normal 6 3 4 5 2" xfId="5533"/>
    <cellStyle name="Normal 6 3 4 5 2 2" xfId="10487"/>
    <cellStyle name="Normal 6 3 4 5 3" xfId="8688"/>
    <cellStyle name="Normal 6 3 4 6" xfId="4052"/>
    <cellStyle name="Normal 6 3 4 6 2" xfId="8824"/>
    <cellStyle name="Normal 6 3 4 7" xfId="5444"/>
    <cellStyle name="Normal 6 3 4 7 2" xfId="10415"/>
    <cellStyle name="Normal 6 3 4 8" xfId="5800"/>
    <cellStyle name="Normal 6 3 4 8 2" xfId="10742"/>
    <cellStyle name="Normal 6 3 4 9" xfId="7308"/>
    <cellStyle name="Normal 6 3 5" xfId="646"/>
    <cellStyle name="Normal 6 3 5 10" xfId="2389"/>
    <cellStyle name="Normal 6 3 5 2" xfId="787"/>
    <cellStyle name="Normal 6 3 5 2 2" xfId="1252"/>
    <cellStyle name="Normal 6 3 5 2 2 2" xfId="1756"/>
    <cellStyle name="Normal 6 3 5 2 2 2 2" xfId="5107"/>
    <cellStyle name="Normal 6 3 5 2 2 2 2 2" xfId="10091"/>
    <cellStyle name="Normal 6 3 5 2 2 2 3" xfId="6836"/>
    <cellStyle name="Normal 6 3 5 2 2 2 3 2" xfId="11778"/>
    <cellStyle name="Normal 6 3 5 2 2 2 4" xfId="8344"/>
    <cellStyle name="Normal 6 3 5 2 2 2 5" xfId="3383"/>
    <cellStyle name="Normal 6 3 5 2 2 3" xfId="4613"/>
    <cellStyle name="Normal 6 3 5 2 2 3 2" xfId="9597"/>
    <cellStyle name="Normal 6 3 5 2 2 4" xfId="6344"/>
    <cellStyle name="Normal 6 3 5 2 2 4 2" xfId="11286"/>
    <cellStyle name="Normal 6 3 5 2 2 5" xfId="7852"/>
    <cellStyle name="Normal 6 3 5 2 2 6" xfId="2891"/>
    <cellStyle name="Normal 6 3 5 2 3" xfId="1755"/>
    <cellStyle name="Normal 6 3 5 2 3 2" xfId="5106"/>
    <cellStyle name="Normal 6 3 5 2 3 2 2" xfId="10090"/>
    <cellStyle name="Normal 6 3 5 2 3 3" xfId="6835"/>
    <cellStyle name="Normal 6 3 5 2 3 3 2" xfId="11777"/>
    <cellStyle name="Normal 6 3 5 2 3 4" xfId="8343"/>
    <cellStyle name="Normal 6 3 5 2 3 5" xfId="3382"/>
    <cellStyle name="Normal 6 3 5 2 4" xfId="4230"/>
    <cellStyle name="Normal 6 3 5 2 4 2" xfId="9216"/>
    <cellStyle name="Normal 6 3 5 2 5" xfId="5977"/>
    <cellStyle name="Normal 6 3 5 2 5 2" xfId="10919"/>
    <cellStyle name="Normal 6 3 5 2 6" xfId="7485"/>
    <cellStyle name="Normal 6 3 5 2 7" xfId="2524"/>
    <cellStyle name="Normal 6 3 5 3" xfId="940"/>
    <cellStyle name="Normal 6 3 5 3 2" xfId="1757"/>
    <cellStyle name="Normal 6 3 5 3 2 2" xfId="5108"/>
    <cellStyle name="Normal 6 3 5 3 2 2 2" xfId="10092"/>
    <cellStyle name="Normal 6 3 5 3 2 3" xfId="6837"/>
    <cellStyle name="Normal 6 3 5 3 2 3 2" xfId="11779"/>
    <cellStyle name="Normal 6 3 5 3 2 4" xfId="8345"/>
    <cellStyle name="Normal 6 3 5 3 2 5" xfId="3384"/>
    <cellStyle name="Normal 6 3 5 3 3" xfId="4372"/>
    <cellStyle name="Normal 6 3 5 3 3 2" xfId="9357"/>
    <cellStyle name="Normal 6 3 5 3 4" xfId="6115"/>
    <cellStyle name="Normal 6 3 5 3 4 2" xfId="11057"/>
    <cellStyle name="Normal 6 3 5 3 5" xfId="7623"/>
    <cellStyle name="Normal 6 3 5 3 6" xfId="2662"/>
    <cellStyle name="Normal 6 3 5 4" xfId="1754"/>
    <cellStyle name="Normal 6 3 5 4 2" xfId="5105"/>
    <cellStyle name="Normal 6 3 5 4 2 2" xfId="10089"/>
    <cellStyle name="Normal 6 3 5 4 3" xfId="6834"/>
    <cellStyle name="Normal 6 3 5 4 3 2" xfId="11776"/>
    <cellStyle name="Normal 6 3 5 4 4" xfId="8342"/>
    <cellStyle name="Normal 6 3 5 4 5" xfId="3381"/>
    <cellStyle name="Normal 6 3 5 5" xfId="3770"/>
    <cellStyle name="Normal 6 3 5 5 2" xfId="4254"/>
    <cellStyle name="Normal 6 3 5 5 2 2" xfId="9240"/>
    <cellStyle name="Normal 6 3 5 5 3" xfId="8730"/>
    <cellStyle name="Normal 6 3 5 6" xfId="4095"/>
    <cellStyle name="Normal 6 3 5 6 2" xfId="8866"/>
    <cellStyle name="Normal 6 3 5 7" xfId="4043"/>
    <cellStyle name="Normal 6 3 5 7 2" xfId="9097"/>
    <cellStyle name="Normal 6 3 5 8" xfId="5842"/>
    <cellStyle name="Normal 6 3 5 8 2" xfId="10784"/>
    <cellStyle name="Normal 6 3 5 9" xfId="7350"/>
    <cellStyle name="Normal 6 3 6" xfId="480"/>
    <cellStyle name="Normal 6 3 6 2" xfId="1050"/>
    <cellStyle name="Normal 6 3 6 2 2" xfId="1759"/>
    <cellStyle name="Normal 6 3 6 2 2 2" xfId="5110"/>
    <cellStyle name="Normal 6 3 6 2 2 2 2" xfId="10094"/>
    <cellStyle name="Normal 6 3 6 2 2 3" xfId="6839"/>
    <cellStyle name="Normal 6 3 6 2 2 3 2" xfId="11781"/>
    <cellStyle name="Normal 6 3 6 2 2 4" xfId="8347"/>
    <cellStyle name="Normal 6 3 6 2 2 5" xfId="3386"/>
    <cellStyle name="Normal 6 3 6 2 3" xfId="4465"/>
    <cellStyle name="Normal 6 3 6 2 3 2" xfId="9450"/>
    <cellStyle name="Normal 6 3 6 2 4" xfId="6205"/>
    <cellStyle name="Normal 6 3 6 2 4 2" xfId="11147"/>
    <cellStyle name="Normal 6 3 6 2 5" xfId="7713"/>
    <cellStyle name="Normal 6 3 6 2 6" xfId="2752"/>
    <cellStyle name="Normal 6 3 6 3" xfId="1758"/>
    <cellStyle name="Normal 6 3 6 3 2" xfId="5109"/>
    <cellStyle name="Normal 6 3 6 3 2 2" xfId="10093"/>
    <cellStyle name="Normal 6 3 6 3 3" xfId="6838"/>
    <cellStyle name="Normal 6 3 6 3 3 2" xfId="11780"/>
    <cellStyle name="Normal 6 3 6 3 4" xfId="8346"/>
    <cellStyle name="Normal 6 3 6 3 5" xfId="3385"/>
    <cellStyle name="Normal 6 3 6 4" xfId="3996"/>
    <cellStyle name="Normal 6 3 6 4 2" xfId="9068"/>
    <cellStyle name="Normal 6 3 6 5" xfId="5753"/>
    <cellStyle name="Normal 6 3 6 5 2" xfId="10695"/>
    <cellStyle name="Normal 6 3 6 6" xfId="7261"/>
    <cellStyle name="Normal 6 3 6 7" xfId="2300"/>
    <cellStyle name="Normal 6 3 7" xfId="697"/>
    <cellStyle name="Normal 6 3 7 2" xfId="1163"/>
    <cellStyle name="Normal 6 3 7 2 2" xfId="1761"/>
    <cellStyle name="Normal 6 3 7 2 2 2" xfId="5112"/>
    <cellStyle name="Normal 6 3 7 2 2 2 2" xfId="10096"/>
    <cellStyle name="Normal 6 3 7 2 2 3" xfId="6841"/>
    <cellStyle name="Normal 6 3 7 2 2 3 2" xfId="11783"/>
    <cellStyle name="Normal 6 3 7 2 2 4" xfId="8349"/>
    <cellStyle name="Normal 6 3 7 2 2 5" xfId="3388"/>
    <cellStyle name="Normal 6 3 7 2 3" xfId="4524"/>
    <cellStyle name="Normal 6 3 7 2 3 2" xfId="9508"/>
    <cellStyle name="Normal 6 3 7 2 4" xfId="6255"/>
    <cellStyle name="Normal 6 3 7 2 4 2" xfId="11197"/>
    <cellStyle name="Normal 6 3 7 2 5" xfId="7763"/>
    <cellStyle name="Normal 6 3 7 2 6" xfId="2802"/>
    <cellStyle name="Normal 6 3 7 3" xfId="1760"/>
    <cellStyle name="Normal 6 3 7 3 2" xfId="5111"/>
    <cellStyle name="Normal 6 3 7 3 2 2" xfId="10095"/>
    <cellStyle name="Normal 6 3 7 3 3" xfId="6840"/>
    <cellStyle name="Normal 6 3 7 3 3 2" xfId="11782"/>
    <cellStyle name="Normal 6 3 7 3 4" xfId="8348"/>
    <cellStyle name="Normal 6 3 7 3 5" xfId="3387"/>
    <cellStyle name="Normal 6 3 7 4" xfId="4141"/>
    <cellStyle name="Normal 6 3 7 4 2" xfId="9127"/>
    <cellStyle name="Normal 6 3 7 5" xfId="5888"/>
    <cellStyle name="Normal 6 3 7 5 2" xfId="10830"/>
    <cellStyle name="Normal 6 3 7 6" xfId="7396"/>
    <cellStyle name="Normal 6 3 7 7" xfId="2435"/>
    <cellStyle name="Normal 6 3 8" xfId="364"/>
    <cellStyle name="Normal 6 3 8 2" xfId="992"/>
    <cellStyle name="Normal 6 3 8 2 2" xfId="1763"/>
    <cellStyle name="Normal 6 3 8 2 2 2" xfId="5114"/>
    <cellStyle name="Normal 6 3 8 2 2 2 2" xfId="10098"/>
    <cellStyle name="Normal 6 3 8 2 2 3" xfId="6843"/>
    <cellStyle name="Normal 6 3 8 2 2 3 2" xfId="11785"/>
    <cellStyle name="Normal 6 3 8 2 2 4" xfId="8351"/>
    <cellStyle name="Normal 6 3 8 2 2 5" xfId="3390"/>
    <cellStyle name="Normal 6 3 8 2 3" xfId="4419"/>
    <cellStyle name="Normal 6 3 8 2 3 2" xfId="9404"/>
    <cellStyle name="Normal 6 3 8 2 4" xfId="6161"/>
    <cellStyle name="Normal 6 3 8 2 4 2" xfId="11103"/>
    <cellStyle name="Normal 6 3 8 2 5" xfId="7669"/>
    <cellStyle name="Normal 6 3 8 2 6" xfId="2708"/>
    <cellStyle name="Normal 6 3 8 3" xfId="1762"/>
    <cellStyle name="Normal 6 3 8 3 2" xfId="5113"/>
    <cellStyle name="Normal 6 3 8 3 2 2" xfId="10097"/>
    <cellStyle name="Normal 6 3 8 3 3" xfId="6842"/>
    <cellStyle name="Normal 6 3 8 3 3 2" xfId="11784"/>
    <cellStyle name="Normal 6 3 8 3 4" xfId="8350"/>
    <cellStyle name="Normal 6 3 8 3 5" xfId="3389"/>
    <cellStyle name="Normal 6 3 8 4" xfId="3936"/>
    <cellStyle name="Normal 6 3 8 4 2" xfId="9016"/>
    <cellStyle name="Normal 6 3 8 5" xfId="5704"/>
    <cellStyle name="Normal 6 3 8 5 2" xfId="10646"/>
    <cellStyle name="Normal 6 3 8 6" xfId="7212"/>
    <cellStyle name="Normal 6 3 8 7" xfId="2251"/>
    <cellStyle name="Normal 6 3 9" xfId="846"/>
    <cellStyle name="Normal 6 3 9 2" xfId="1764"/>
    <cellStyle name="Normal 6 3 9 2 2" xfId="5115"/>
    <cellStyle name="Normal 6 3 9 2 2 2" xfId="10099"/>
    <cellStyle name="Normal 6 3 9 2 3" xfId="6844"/>
    <cellStyle name="Normal 6 3 9 2 3 2" xfId="11786"/>
    <cellStyle name="Normal 6 3 9 2 4" xfId="8352"/>
    <cellStyle name="Normal 6 3 9 2 5" xfId="3391"/>
    <cellStyle name="Normal 6 3 9 3" xfId="4281"/>
    <cellStyle name="Normal 6 3 9 3 2" xfId="9267"/>
    <cellStyle name="Normal 6 3 9 4" xfId="6026"/>
    <cellStyle name="Normal 6 3 9 4 2" xfId="10968"/>
    <cellStyle name="Normal 6 3 9 5" xfId="7534"/>
    <cellStyle name="Normal 6 3 9 6" xfId="2573"/>
    <cellStyle name="Normal 6 4" xfId="124"/>
    <cellStyle name="Normal 6 4 10" xfId="2126"/>
    <cellStyle name="Normal 6 4 10 2" xfId="5482"/>
    <cellStyle name="Normal 6 4 10 2 2" xfId="10445"/>
    <cellStyle name="Normal 6 4 10 3" xfId="8643"/>
    <cellStyle name="Normal 6 4 11" xfId="3683"/>
    <cellStyle name="Normal 6 4 11 2" xfId="8780"/>
    <cellStyle name="Normal 6 4 12" xfId="3818"/>
    <cellStyle name="Normal 6 4 12 2" xfId="8910"/>
    <cellStyle name="Normal 6 4 13" xfId="5607"/>
    <cellStyle name="Normal 6 4 13 2" xfId="10549"/>
    <cellStyle name="Normal 6 4 14" xfId="7115"/>
    <cellStyle name="Normal 6 4 15" xfId="2103"/>
    <cellStyle name="Normal 6 4 2" xfId="586"/>
    <cellStyle name="Normal 6 4 2 10" xfId="2350"/>
    <cellStyle name="Normal 6 4 2 2" xfId="747"/>
    <cellStyle name="Normal 6 4 2 2 2" xfId="1213"/>
    <cellStyle name="Normal 6 4 2 2 2 2" xfId="1767"/>
    <cellStyle name="Normal 6 4 2 2 2 2 2" xfId="5118"/>
    <cellStyle name="Normal 6 4 2 2 2 2 2 2" xfId="10102"/>
    <cellStyle name="Normal 6 4 2 2 2 2 3" xfId="6847"/>
    <cellStyle name="Normal 6 4 2 2 2 2 3 2" xfId="11789"/>
    <cellStyle name="Normal 6 4 2 2 2 2 4" xfId="8355"/>
    <cellStyle name="Normal 6 4 2 2 2 2 5" xfId="3394"/>
    <cellStyle name="Normal 6 4 2 2 2 3" xfId="4574"/>
    <cellStyle name="Normal 6 4 2 2 2 3 2" xfId="9558"/>
    <cellStyle name="Normal 6 4 2 2 2 4" xfId="6305"/>
    <cellStyle name="Normal 6 4 2 2 2 4 2" xfId="11247"/>
    <cellStyle name="Normal 6 4 2 2 2 5" xfId="7813"/>
    <cellStyle name="Normal 6 4 2 2 2 6" xfId="2852"/>
    <cellStyle name="Normal 6 4 2 2 3" xfId="1766"/>
    <cellStyle name="Normal 6 4 2 2 3 2" xfId="5117"/>
    <cellStyle name="Normal 6 4 2 2 3 2 2" xfId="10101"/>
    <cellStyle name="Normal 6 4 2 2 3 3" xfId="6846"/>
    <cellStyle name="Normal 6 4 2 2 3 3 2" xfId="11788"/>
    <cellStyle name="Normal 6 4 2 2 3 4" xfId="8354"/>
    <cellStyle name="Normal 6 4 2 2 3 5" xfId="3393"/>
    <cellStyle name="Normal 6 4 2 2 4" xfId="4191"/>
    <cellStyle name="Normal 6 4 2 2 4 2" xfId="9177"/>
    <cellStyle name="Normal 6 4 2 2 5" xfId="5938"/>
    <cellStyle name="Normal 6 4 2 2 5 2" xfId="10880"/>
    <cellStyle name="Normal 6 4 2 2 6" xfId="7446"/>
    <cellStyle name="Normal 6 4 2 2 7" xfId="2485"/>
    <cellStyle name="Normal 6 4 2 3" xfId="900"/>
    <cellStyle name="Normal 6 4 2 3 2" xfId="1768"/>
    <cellStyle name="Normal 6 4 2 3 2 2" xfId="5119"/>
    <cellStyle name="Normal 6 4 2 3 2 2 2" xfId="10103"/>
    <cellStyle name="Normal 6 4 2 3 2 3" xfId="6848"/>
    <cellStyle name="Normal 6 4 2 3 2 3 2" xfId="11790"/>
    <cellStyle name="Normal 6 4 2 3 2 4" xfId="8356"/>
    <cellStyle name="Normal 6 4 2 3 2 5" xfId="3395"/>
    <cellStyle name="Normal 6 4 2 3 3" xfId="4333"/>
    <cellStyle name="Normal 6 4 2 3 3 2" xfId="9318"/>
    <cellStyle name="Normal 6 4 2 3 4" xfId="6076"/>
    <cellStyle name="Normal 6 4 2 3 4 2" xfId="11018"/>
    <cellStyle name="Normal 6 4 2 3 5" xfId="7584"/>
    <cellStyle name="Normal 6 4 2 3 6" xfId="2623"/>
    <cellStyle name="Normal 6 4 2 4" xfId="1765"/>
    <cellStyle name="Normal 6 4 2 4 2" xfId="5116"/>
    <cellStyle name="Normal 6 4 2 4 2 2" xfId="10100"/>
    <cellStyle name="Normal 6 4 2 4 3" xfId="6845"/>
    <cellStyle name="Normal 6 4 2 4 3 2" xfId="11787"/>
    <cellStyle name="Normal 6 4 2 4 4" xfId="8353"/>
    <cellStyle name="Normal 6 4 2 4 5" xfId="3392"/>
    <cellStyle name="Normal 6 4 2 5" xfId="3731"/>
    <cellStyle name="Normal 6 4 2 5 2" xfId="5405"/>
    <cellStyle name="Normal 6 4 2 5 2 2" xfId="10382"/>
    <cellStyle name="Normal 6 4 2 5 3" xfId="8691"/>
    <cellStyle name="Normal 6 4 2 6" xfId="4055"/>
    <cellStyle name="Normal 6 4 2 6 2" xfId="8827"/>
    <cellStyle name="Normal 6 4 2 7" xfId="5564"/>
    <cellStyle name="Normal 6 4 2 7 2" xfId="10513"/>
    <cellStyle name="Normal 6 4 2 8" xfId="5803"/>
    <cellStyle name="Normal 6 4 2 8 2" xfId="10745"/>
    <cellStyle name="Normal 6 4 2 9" xfId="7311"/>
    <cellStyle name="Normal 6 4 3" xfId="649"/>
    <cellStyle name="Normal 6 4 3 10" xfId="2392"/>
    <cellStyle name="Normal 6 4 3 2" xfId="790"/>
    <cellStyle name="Normal 6 4 3 2 2" xfId="1255"/>
    <cellStyle name="Normal 6 4 3 2 2 2" xfId="1771"/>
    <cellStyle name="Normal 6 4 3 2 2 2 2" xfId="5122"/>
    <cellStyle name="Normal 6 4 3 2 2 2 2 2" xfId="10106"/>
    <cellStyle name="Normal 6 4 3 2 2 2 3" xfId="6851"/>
    <cellStyle name="Normal 6 4 3 2 2 2 3 2" xfId="11793"/>
    <cellStyle name="Normal 6 4 3 2 2 2 4" xfId="8359"/>
    <cellStyle name="Normal 6 4 3 2 2 2 5" xfId="3398"/>
    <cellStyle name="Normal 6 4 3 2 2 3" xfId="4616"/>
    <cellStyle name="Normal 6 4 3 2 2 3 2" xfId="9600"/>
    <cellStyle name="Normal 6 4 3 2 2 4" xfId="6347"/>
    <cellStyle name="Normal 6 4 3 2 2 4 2" xfId="11289"/>
    <cellStyle name="Normal 6 4 3 2 2 5" xfId="7855"/>
    <cellStyle name="Normal 6 4 3 2 2 6" xfId="2894"/>
    <cellStyle name="Normal 6 4 3 2 3" xfId="1770"/>
    <cellStyle name="Normal 6 4 3 2 3 2" xfId="5121"/>
    <cellStyle name="Normal 6 4 3 2 3 2 2" xfId="10105"/>
    <cellStyle name="Normal 6 4 3 2 3 3" xfId="6850"/>
    <cellStyle name="Normal 6 4 3 2 3 3 2" xfId="11792"/>
    <cellStyle name="Normal 6 4 3 2 3 4" xfId="8358"/>
    <cellStyle name="Normal 6 4 3 2 3 5" xfId="3397"/>
    <cellStyle name="Normal 6 4 3 2 4" xfId="4233"/>
    <cellStyle name="Normal 6 4 3 2 4 2" xfId="9219"/>
    <cellStyle name="Normal 6 4 3 2 5" xfId="5980"/>
    <cellStyle name="Normal 6 4 3 2 5 2" xfId="10922"/>
    <cellStyle name="Normal 6 4 3 2 6" xfId="7488"/>
    <cellStyle name="Normal 6 4 3 2 7" xfId="2527"/>
    <cellStyle name="Normal 6 4 3 3" xfId="943"/>
    <cellStyle name="Normal 6 4 3 3 2" xfId="1772"/>
    <cellStyle name="Normal 6 4 3 3 2 2" xfId="5123"/>
    <cellStyle name="Normal 6 4 3 3 2 2 2" xfId="10107"/>
    <cellStyle name="Normal 6 4 3 3 2 3" xfId="6852"/>
    <cellStyle name="Normal 6 4 3 3 2 3 2" xfId="11794"/>
    <cellStyle name="Normal 6 4 3 3 2 4" xfId="8360"/>
    <cellStyle name="Normal 6 4 3 3 2 5" xfId="3399"/>
    <cellStyle name="Normal 6 4 3 3 3" xfId="4375"/>
    <cellStyle name="Normal 6 4 3 3 3 2" xfId="9360"/>
    <cellStyle name="Normal 6 4 3 3 4" xfId="6118"/>
    <cellStyle name="Normal 6 4 3 3 4 2" xfId="11060"/>
    <cellStyle name="Normal 6 4 3 3 5" xfId="7626"/>
    <cellStyle name="Normal 6 4 3 3 6" xfId="2665"/>
    <cellStyle name="Normal 6 4 3 4" xfId="1769"/>
    <cellStyle name="Normal 6 4 3 4 2" xfId="5120"/>
    <cellStyle name="Normal 6 4 3 4 2 2" xfId="10104"/>
    <cellStyle name="Normal 6 4 3 4 3" xfId="6849"/>
    <cellStyle name="Normal 6 4 3 4 3 2" xfId="11791"/>
    <cellStyle name="Normal 6 4 3 4 4" xfId="8357"/>
    <cellStyle name="Normal 6 4 3 4 5" xfId="3396"/>
    <cellStyle name="Normal 6 4 3 5" xfId="3773"/>
    <cellStyle name="Normal 6 4 3 5 2" xfId="3964"/>
    <cellStyle name="Normal 6 4 3 5 2 2" xfId="9038"/>
    <cellStyle name="Normal 6 4 3 5 3" xfId="8733"/>
    <cellStyle name="Normal 6 4 3 6" xfId="4098"/>
    <cellStyle name="Normal 6 4 3 6 2" xfId="8869"/>
    <cellStyle name="Normal 6 4 3 7" xfId="5532"/>
    <cellStyle name="Normal 6 4 3 7 2" xfId="10486"/>
    <cellStyle name="Normal 6 4 3 8" xfId="5845"/>
    <cellStyle name="Normal 6 4 3 8 2" xfId="10787"/>
    <cellStyle name="Normal 6 4 3 9" xfId="7353"/>
    <cellStyle name="Normal 6 4 4" xfId="483"/>
    <cellStyle name="Normal 6 4 4 2" xfId="1053"/>
    <cellStyle name="Normal 6 4 4 2 2" xfId="1774"/>
    <cellStyle name="Normal 6 4 4 2 2 2" xfId="5125"/>
    <cellStyle name="Normal 6 4 4 2 2 2 2" xfId="10109"/>
    <cellStyle name="Normal 6 4 4 2 2 3" xfId="6854"/>
    <cellStyle name="Normal 6 4 4 2 2 3 2" xfId="11796"/>
    <cellStyle name="Normal 6 4 4 2 2 4" xfId="8362"/>
    <cellStyle name="Normal 6 4 4 2 2 5" xfId="3401"/>
    <cellStyle name="Normal 6 4 4 2 3" xfId="4468"/>
    <cellStyle name="Normal 6 4 4 2 3 2" xfId="9453"/>
    <cellStyle name="Normal 6 4 4 2 4" xfId="6208"/>
    <cellStyle name="Normal 6 4 4 2 4 2" xfId="11150"/>
    <cellStyle name="Normal 6 4 4 2 5" xfId="7716"/>
    <cellStyle name="Normal 6 4 4 2 6" xfId="2755"/>
    <cellStyle name="Normal 6 4 4 3" xfId="1773"/>
    <cellStyle name="Normal 6 4 4 3 2" xfId="5124"/>
    <cellStyle name="Normal 6 4 4 3 2 2" xfId="10108"/>
    <cellStyle name="Normal 6 4 4 3 3" xfId="6853"/>
    <cellStyle name="Normal 6 4 4 3 3 2" xfId="11795"/>
    <cellStyle name="Normal 6 4 4 3 4" xfId="8361"/>
    <cellStyle name="Normal 6 4 4 3 5" xfId="3400"/>
    <cellStyle name="Normal 6 4 4 4" xfId="3999"/>
    <cellStyle name="Normal 6 4 4 4 2" xfId="9071"/>
    <cellStyle name="Normal 6 4 4 5" xfId="5756"/>
    <cellStyle name="Normal 6 4 4 5 2" xfId="10698"/>
    <cellStyle name="Normal 6 4 4 6" xfId="7264"/>
    <cellStyle name="Normal 6 4 4 7" xfId="2303"/>
    <cellStyle name="Normal 6 4 5" xfId="700"/>
    <cellStyle name="Normal 6 4 5 2" xfId="1166"/>
    <cellStyle name="Normal 6 4 5 2 2" xfId="1776"/>
    <cellStyle name="Normal 6 4 5 2 2 2" xfId="5127"/>
    <cellStyle name="Normal 6 4 5 2 2 2 2" xfId="10111"/>
    <cellStyle name="Normal 6 4 5 2 2 3" xfId="6856"/>
    <cellStyle name="Normal 6 4 5 2 2 3 2" xfId="11798"/>
    <cellStyle name="Normal 6 4 5 2 2 4" xfId="8364"/>
    <cellStyle name="Normal 6 4 5 2 2 5" xfId="3403"/>
    <cellStyle name="Normal 6 4 5 2 3" xfId="4527"/>
    <cellStyle name="Normal 6 4 5 2 3 2" xfId="9511"/>
    <cellStyle name="Normal 6 4 5 2 4" xfId="6258"/>
    <cellStyle name="Normal 6 4 5 2 4 2" xfId="11200"/>
    <cellStyle name="Normal 6 4 5 2 5" xfId="7766"/>
    <cellStyle name="Normal 6 4 5 2 6" xfId="2805"/>
    <cellStyle name="Normal 6 4 5 3" xfId="1775"/>
    <cellStyle name="Normal 6 4 5 3 2" xfId="5126"/>
    <cellStyle name="Normal 6 4 5 3 2 2" xfId="10110"/>
    <cellStyle name="Normal 6 4 5 3 3" xfId="6855"/>
    <cellStyle name="Normal 6 4 5 3 3 2" xfId="11797"/>
    <cellStyle name="Normal 6 4 5 3 4" xfId="8363"/>
    <cellStyle name="Normal 6 4 5 3 5" xfId="3402"/>
    <cellStyle name="Normal 6 4 5 4" xfId="4144"/>
    <cellStyle name="Normal 6 4 5 4 2" xfId="9130"/>
    <cellStyle name="Normal 6 4 5 5" xfId="5891"/>
    <cellStyle name="Normal 6 4 5 5 2" xfId="10833"/>
    <cellStyle name="Normal 6 4 5 6" xfId="7399"/>
    <cellStyle name="Normal 6 4 5 7" xfId="2438"/>
    <cellStyle name="Normal 6 4 6" xfId="367"/>
    <cellStyle name="Normal 6 4 6 2" xfId="995"/>
    <cellStyle name="Normal 6 4 6 2 2" xfId="1778"/>
    <cellStyle name="Normal 6 4 6 2 2 2" xfId="5129"/>
    <cellStyle name="Normal 6 4 6 2 2 2 2" xfId="10113"/>
    <cellStyle name="Normal 6 4 6 2 2 3" xfId="6858"/>
    <cellStyle name="Normal 6 4 6 2 2 3 2" xfId="11800"/>
    <cellStyle name="Normal 6 4 6 2 2 4" xfId="8366"/>
    <cellStyle name="Normal 6 4 6 2 2 5" xfId="3405"/>
    <cellStyle name="Normal 6 4 6 2 3" xfId="4422"/>
    <cellStyle name="Normal 6 4 6 2 3 2" xfId="9407"/>
    <cellStyle name="Normal 6 4 6 2 4" xfId="6164"/>
    <cellStyle name="Normal 6 4 6 2 4 2" xfId="11106"/>
    <cellStyle name="Normal 6 4 6 2 5" xfId="7672"/>
    <cellStyle name="Normal 6 4 6 2 6" xfId="2711"/>
    <cellStyle name="Normal 6 4 6 3" xfId="1777"/>
    <cellStyle name="Normal 6 4 6 3 2" xfId="5128"/>
    <cellStyle name="Normal 6 4 6 3 2 2" xfId="10112"/>
    <cellStyle name="Normal 6 4 6 3 3" xfId="6857"/>
    <cellStyle name="Normal 6 4 6 3 3 2" xfId="11799"/>
    <cellStyle name="Normal 6 4 6 3 4" xfId="8365"/>
    <cellStyle name="Normal 6 4 6 3 5" xfId="3404"/>
    <cellStyle name="Normal 6 4 6 4" xfId="3939"/>
    <cellStyle name="Normal 6 4 6 4 2" xfId="9019"/>
    <cellStyle name="Normal 6 4 6 5" xfId="5707"/>
    <cellStyle name="Normal 6 4 6 5 2" xfId="10649"/>
    <cellStyle name="Normal 6 4 6 6" xfId="7215"/>
    <cellStyle name="Normal 6 4 6 7" xfId="2254"/>
    <cellStyle name="Normal 6 4 7" xfId="849"/>
    <cellStyle name="Normal 6 4 7 2" xfId="1779"/>
    <cellStyle name="Normal 6 4 7 2 2" xfId="5130"/>
    <cellStyle name="Normal 6 4 7 2 2 2" xfId="10114"/>
    <cellStyle name="Normal 6 4 7 2 3" xfId="6859"/>
    <cellStyle name="Normal 6 4 7 2 3 2" xfId="11801"/>
    <cellStyle name="Normal 6 4 7 2 4" xfId="8367"/>
    <cellStyle name="Normal 6 4 7 2 5" xfId="3406"/>
    <cellStyle name="Normal 6 4 7 3" xfId="4284"/>
    <cellStyle name="Normal 6 4 7 3 2" xfId="9270"/>
    <cellStyle name="Normal 6 4 7 4" xfId="6029"/>
    <cellStyle name="Normal 6 4 7 4 2" xfId="10971"/>
    <cellStyle name="Normal 6 4 7 5" xfId="7537"/>
    <cellStyle name="Normal 6 4 7 6" xfId="2576"/>
    <cellStyle name="Normal 6 4 8" xfId="1316"/>
    <cellStyle name="Normal 6 4 8 2" xfId="4667"/>
    <cellStyle name="Normal 6 4 8 2 2" xfId="9651"/>
    <cellStyle name="Normal 6 4 8 3" xfId="6396"/>
    <cellStyle name="Normal 6 4 8 3 2" xfId="11338"/>
    <cellStyle name="Normal 6 4 8 4" xfId="7904"/>
    <cellStyle name="Normal 6 4 8 5" xfId="2943"/>
    <cellStyle name="Normal 6 4 9" xfId="259"/>
    <cellStyle name="Normal 6 4 9 2" xfId="3885"/>
    <cellStyle name="Normal 6 4 9 2 2" xfId="8972"/>
    <cellStyle name="Normal 6 4 9 3" xfId="5663"/>
    <cellStyle name="Normal 6 4 9 3 2" xfId="10605"/>
    <cellStyle name="Normal 6 4 9 4" xfId="7171"/>
    <cellStyle name="Normal 6 4 9 5" xfId="2209"/>
    <cellStyle name="Normal 6 5" xfId="161"/>
    <cellStyle name="Normal 6 5 10" xfId="2141"/>
    <cellStyle name="Normal 6 5 10 2" xfId="5491"/>
    <cellStyle name="Normal 6 5 10 2 2" xfId="10453"/>
    <cellStyle name="Normal 6 5 10 3" xfId="8644"/>
    <cellStyle name="Normal 6 5 11" xfId="3684"/>
    <cellStyle name="Normal 6 5 11 2" xfId="8781"/>
    <cellStyle name="Normal 6 5 12" xfId="3837"/>
    <cellStyle name="Normal 6 5 12 2" xfId="8928"/>
    <cellStyle name="Normal 6 5 13" xfId="5622"/>
    <cellStyle name="Normal 6 5 13 2" xfId="10564"/>
    <cellStyle name="Normal 6 5 14" xfId="7130"/>
    <cellStyle name="Normal 6 5 15" xfId="2104"/>
    <cellStyle name="Normal 6 5 2" xfId="587"/>
    <cellStyle name="Normal 6 5 2 10" xfId="2351"/>
    <cellStyle name="Normal 6 5 2 2" xfId="748"/>
    <cellStyle name="Normal 6 5 2 2 2" xfId="1214"/>
    <cellStyle name="Normal 6 5 2 2 2 2" xfId="1782"/>
    <cellStyle name="Normal 6 5 2 2 2 2 2" xfId="5133"/>
    <cellStyle name="Normal 6 5 2 2 2 2 2 2" xfId="10117"/>
    <cellStyle name="Normal 6 5 2 2 2 2 3" xfId="6862"/>
    <cellStyle name="Normal 6 5 2 2 2 2 3 2" xfId="11804"/>
    <cellStyle name="Normal 6 5 2 2 2 2 4" xfId="8370"/>
    <cellStyle name="Normal 6 5 2 2 2 2 5" xfId="3409"/>
    <cellStyle name="Normal 6 5 2 2 2 3" xfId="4575"/>
    <cellStyle name="Normal 6 5 2 2 2 3 2" xfId="9559"/>
    <cellStyle name="Normal 6 5 2 2 2 4" xfId="6306"/>
    <cellStyle name="Normal 6 5 2 2 2 4 2" xfId="11248"/>
    <cellStyle name="Normal 6 5 2 2 2 5" xfId="7814"/>
    <cellStyle name="Normal 6 5 2 2 2 6" xfId="2853"/>
    <cellStyle name="Normal 6 5 2 2 3" xfId="1781"/>
    <cellStyle name="Normal 6 5 2 2 3 2" xfId="5132"/>
    <cellStyle name="Normal 6 5 2 2 3 2 2" xfId="10116"/>
    <cellStyle name="Normal 6 5 2 2 3 3" xfId="6861"/>
    <cellStyle name="Normal 6 5 2 2 3 3 2" xfId="11803"/>
    <cellStyle name="Normal 6 5 2 2 3 4" xfId="8369"/>
    <cellStyle name="Normal 6 5 2 2 3 5" xfId="3408"/>
    <cellStyle name="Normal 6 5 2 2 4" xfId="4192"/>
    <cellStyle name="Normal 6 5 2 2 4 2" xfId="9178"/>
    <cellStyle name="Normal 6 5 2 2 5" xfId="5939"/>
    <cellStyle name="Normal 6 5 2 2 5 2" xfId="10881"/>
    <cellStyle name="Normal 6 5 2 2 6" xfId="7447"/>
    <cellStyle name="Normal 6 5 2 2 7" xfId="2486"/>
    <cellStyle name="Normal 6 5 2 3" xfId="901"/>
    <cellStyle name="Normal 6 5 2 3 2" xfId="1783"/>
    <cellStyle name="Normal 6 5 2 3 2 2" xfId="5134"/>
    <cellStyle name="Normal 6 5 2 3 2 2 2" xfId="10118"/>
    <cellStyle name="Normal 6 5 2 3 2 3" xfId="6863"/>
    <cellStyle name="Normal 6 5 2 3 2 3 2" xfId="11805"/>
    <cellStyle name="Normal 6 5 2 3 2 4" xfId="8371"/>
    <cellStyle name="Normal 6 5 2 3 2 5" xfId="3410"/>
    <cellStyle name="Normal 6 5 2 3 3" xfId="4334"/>
    <cellStyle name="Normal 6 5 2 3 3 2" xfId="9319"/>
    <cellStyle name="Normal 6 5 2 3 4" xfId="6077"/>
    <cellStyle name="Normal 6 5 2 3 4 2" xfId="11019"/>
    <cellStyle name="Normal 6 5 2 3 5" xfId="7585"/>
    <cellStyle name="Normal 6 5 2 3 6" xfId="2624"/>
    <cellStyle name="Normal 6 5 2 4" xfId="1780"/>
    <cellStyle name="Normal 6 5 2 4 2" xfId="5131"/>
    <cellStyle name="Normal 6 5 2 4 2 2" xfId="10115"/>
    <cellStyle name="Normal 6 5 2 4 3" xfId="6860"/>
    <cellStyle name="Normal 6 5 2 4 3 2" xfId="11802"/>
    <cellStyle name="Normal 6 5 2 4 4" xfId="8368"/>
    <cellStyle name="Normal 6 5 2 4 5" xfId="3407"/>
    <cellStyle name="Normal 6 5 2 5" xfId="3732"/>
    <cellStyle name="Normal 6 5 2 5 2" xfId="5589"/>
    <cellStyle name="Normal 6 5 2 5 2 2" xfId="10534"/>
    <cellStyle name="Normal 6 5 2 5 3" xfId="8692"/>
    <cellStyle name="Normal 6 5 2 6" xfId="4056"/>
    <cellStyle name="Normal 6 5 2 6 2" xfId="8828"/>
    <cellStyle name="Normal 6 5 2 7" xfId="5537"/>
    <cellStyle name="Normal 6 5 2 7 2" xfId="10489"/>
    <cellStyle name="Normal 6 5 2 8" xfId="5804"/>
    <cellStyle name="Normal 6 5 2 8 2" xfId="10746"/>
    <cellStyle name="Normal 6 5 2 9" xfId="7312"/>
    <cellStyle name="Normal 6 5 3" xfId="650"/>
    <cellStyle name="Normal 6 5 3 10" xfId="2393"/>
    <cellStyle name="Normal 6 5 3 2" xfId="791"/>
    <cellStyle name="Normal 6 5 3 2 2" xfId="1256"/>
    <cellStyle name="Normal 6 5 3 2 2 2" xfId="1786"/>
    <cellStyle name="Normal 6 5 3 2 2 2 2" xfId="5137"/>
    <cellStyle name="Normal 6 5 3 2 2 2 2 2" xfId="10121"/>
    <cellStyle name="Normal 6 5 3 2 2 2 3" xfId="6866"/>
    <cellStyle name="Normal 6 5 3 2 2 2 3 2" xfId="11808"/>
    <cellStyle name="Normal 6 5 3 2 2 2 4" xfId="8374"/>
    <cellStyle name="Normal 6 5 3 2 2 2 5" xfId="3413"/>
    <cellStyle name="Normal 6 5 3 2 2 3" xfId="4617"/>
    <cellStyle name="Normal 6 5 3 2 2 3 2" xfId="9601"/>
    <cellStyle name="Normal 6 5 3 2 2 4" xfId="6348"/>
    <cellStyle name="Normal 6 5 3 2 2 4 2" xfId="11290"/>
    <cellStyle name="Normal 6 5 3 2 2 5" xfId="7856"/>
    <cellStyle name="Normal 6 5 3 2 2 6" xfId="2895"/>
    <cellStyle name="Normal 6 5 3 2 3" xfId="1785"/>
    <cellStyle name="Normal 6 5 3 2 3 2" xfId="5136"/>
    <cellStyle name="Normal 6 5 3 2 3 2 2" xfId="10120"/>
    <cellStyle name="Normal 6 5 3 2 3 3" xfId="6865"/>
    <cellStyle name="Normal 6 5 3 2 3 3 2" xfId="11807"/>
    <cellStyle name="Normal 6 5 3 2 3 4" xfId="8373"/>
    <cellStyle name="Normal 6 5 3 2 3 5" xfId="3412"/>
    <cellStyle name="Normal 6 5 3 2 4" xfId="4234"/>
    <cellStyle name="Normal 6 5 3 2 4 2" xfId="9220"/>
    <cellStyle name="Normal 6 5 3 2 5" xfId="5981"/>
    <cellStyle name="Normal 6 5 3 2 5 2" xfId="10923"/>
    <cellStyle name="Normal 6 5 3 2 6" xfId="7489"/>
    <cellStyle name="Normal 6 5 3 2 7" xfId="2528"/>
    <cellStyle name="Normal 6 5 3 3" xfId="944"/>
    <cellStyle name="Normal 6 5 3 3 2" xfId="1787"/>
    <cellStyle name="Normal 6 5 3 3 2 2" xfId="5138"/>
    <cellStyle name="Normal 6 5 3 3 2 2 2" xfId="10122"/>
    <cellStyle name="Normal 6 5 3 3 2 3" xfId="6867"/>
    <cellStyle name="Normal 6 5 3 3 2 3 2" xfId="11809"/>
    <cellStyle name="Normal 6 5 3 3 2 4" xfId="8375"/>
    <cellStyle name="Normal 6 5 3 3 2 5" xfId="3414"/>
    <cellStyle name="Normal 6 5 3 3 3" xfId="4376"/>
    <cellStyle name="Normal 6 5 3 3 3 2" xfId="9361"/>
    <cellStyle name="Normal 6 5 3 3 4" xfId="6119"/>
    <cellStyle name="Normal 6 5 3 3 4 2" xfId="11061"/>
    <cellStyle name="Normal 6 5 3 3 5" xfId="7627"/>
    <cellStyle name="Normal 6 5 3 3 6" xfId="2666"/>
    <cellStyle name="Normal 6 5 3 4" xfId="1784"/>
    <cellStyle name="Normal 6 5 3 4 2" xfId="5135"/>
    <cellStyle name="Normal 6 5 3 4 2 2" xfId="10119"/>
    <cellStyle name="Normal 6 5 3 4 3" xfId="6864"/>
    <cellStyle name="Normal 6 5 3 4 3 2" xfId="11806"/>
    <cellStyle name="Normal 6 5 3 4 4" xfId="8372"/>
    <cellStyle name="Normal 6 5 3 4 5" xfId="3411"/>
    <cellStyle name="Normal 6 5 3 5" xfId="3774"/>
    <cellStyle name="Normal 6 5 3 5 2" xfId="5374"/>
    <cellStyle name="Normal 6 5 3 5 2 2" xfId="10358"/>
    <cellStyle name="Normal 6 5 3 5 3" xfId="8734"/>
    <cellStyle name="Normal 6 5 3 6" xfId="4099"/>
    <cellStyle name="Normal 6 5 3 6 2" xfId="8870"/>
    <cellStyle name="Normal 6 5 3 7" xfId="4036"/>
    <cellStyle name="Normal 6 5 3 7 2" xfId="9096"/>
    <cellStyle name="Normal 6 5 3 8" xfId="5846"/>
    <cellStyle name="Normal 6 5 3 8 2" xfId="10788"/>
    <cellStyle name="Normal 6 5 3 9" xfId="7354"/>
    <cellStyle name="Normal 6 5 4" xfId="484"/>
    <cellStyle name="Normal 6 5 4 2" xfId="1054"/>
    <cellStyle name="Normal 6 5 4 2 2" xfId="1789"/>
    <cellStyle name="Normal 6 5 4 2 2 2" xfId="5140"/>
    <cellStyle name="Normal 6 5 4 2 2 2 2" xfId="10124"/>
    <cellStyle name="Normal 6 5 4 2 2 3" xfId="6869"/>
    <cellStyle name="Normal 6 5 4 2 2 3 2" xfId="11811"/>
    <cellStyle name="Normal 6 5 4 2 2 4" xfId="8377"/>
    <cellStyle name="Normal 6 5 4 2 2 5" xfId="3416"/>
    <cellStyle name="Normal 6 5 4 2 3" xfId="4469"/>
    <cellStyle name="Normal 6 5 4 2 3 2" xfId="9454"/>
    <cellStyle name="Normal 6 5 4 2 4" xfId="6209"/>
    <cellStyle name="Normal 6 5 4 2 4 2" xfId="11151"/>
    <cellStyle name="Normal 6 5 4 2 5" xfId="7717"/>
    <cellStyle name="Normal 6 5 4 2 6" xfId="2756"/>
    <cellStyle name="Normal 6 5 4 3" xfId="1788"/>
    <cellStyle name="Normal 6 5 4 3 2" xfId="5139"/>
    <cellStyle name="Normal 6 5 4 3 2 2" xfId="10123"/>
    <cellStyle name="Normal 6 5 4 3 3" xfId="6868"/>
    <cellStyle name="Normal 6 5 4 3 3 2" xfId="11810"/>
    <cellStyle name="Normal 6 5 4 3 4" xfId="8376"/>
    <cellStyle name="Normal 6 5 4 3 5" xfId="3415"/>
    <cellStyle name="Normal 6 5 4 4" xfId="4000"/>
    <cellStyle name="Normal 6 5 4 4 2" xfId="9072"/>
    <cellStyle name="Normal 6 5 4 5" xfId="5757"/>
    <cellStyle name="Normal 6 5 4 5 2" xfId="10699"/>
    <cellStyle name="Normal 6 5 4 6" xfId="7265"/>
    <cellStyle name="Normal 6 5 4 7" xfId="2304"/>
    <cellStyle name="Normal 6 5 5" xfId="701"/>
    <cellStyle name="Normal 6 5 5 2" xfId="1167"/>
    <cellStyle name="Normal 6 5 5 2 2" xfId="1791"/>
    <cellStyle name="Normal 6 5 5 2 2 2" xfId="5142"/>
    <cellStyle name="Normal 6 5 5 2 2 2 2" xfId="10126"/>
    <cellStyle name="Normal 6 5 5 2 2 3" xfId="6871"/>
    <cellStyle name="Normal 6 5 5 2 2 3 2" xfId="11813"/>
    <cellStyle name="Normal 6 5 5 2 2 4" xfId="8379"/>
    <cellStyle name="Normal 6 5 5 2 2 5" xfId="3418"/>
    <cellStyle name="Normal 6 5 5 2 3" xfId="4528"/>
    <cellStyle name="Normal 6 5 5 2 3 2" xfId="9512"/>
    <cellStyle name="Normal 6 5 5 2 4" xfId="6259"/>
    <cellStyle name="Normal 6 5 5 2 4 2" xfId="11201"/>
    <cellStyle name="Normal 6 5 5 2 5" xfId="7767"/>
    <cellStyle name="Normal 6 5 5 2 6" xfId="2806"/>
    <cellStyle name="Normal 6 5 5 3" xfId="1790"/>
    <cellStyle name="Normal 6 5 5 3 2" xfId="5141"/>
    <cellStyle name="Normal 6 5 5 3 2 2" xfId="10125"/>
    <cellStyle name="Normal 6 5 5 3 3" xfId="6870"/>
    <cellStyle name="Normal 6 5 5 3 3 2" xfId="11812"/>
    <cellStyle name="Normal 6 5 5 3 4" xfId="8378"/>
    <cellStyle name="Normal 6 5 5 3 5" xfId="3417"/>
    <cellStyle name="Normal 6 5 5 4" xfId="4145"/>
    <cellStyle name="Normal 6 5 5 4 2" xfId="9131"/>
    <cellStyle name="Normal 6 5 5 5" xfId="5892"/>
    <cellStyle name="Normal 6 5 5 5 2" xfId="10834"/>
    <cellStyle name="Normal 6 5 5 6" xfId="7400"/>
    <cellStyle name="Normal 6 5 5 7" xfId="2439"/>
    <cellStyle name="Normal 6 5 6" xfId="368"/>
    <cellStyle name="Normal 6 5 6 2" xfId="996"/>
    <cellStyle name="Normal 6 5 6 2 2" xfId="1793"/>
    <cellStyle name="Normal 6 5 6 2 2 2" xfId="5144"/>
    <cellStyle name="Normal 6 5 6 2 2 2 2" xfId="10128"/>
    <cellStyle name="Normal 6 5 6 2 2 3" xfId="6873"/>
    <cellStyle name="Normal 6 5 6 2 2 3 2" xfId="11815"/>
    <cellStyle name="Normal 6 5 6 2 2 4" xfId="8381"/>
    <cellStyle name="Normal 6 5 6 2 2 5" xfId="3420"/>
    <cellStyle name="Normal 6 5 6 2 3" xfId="4423"/>
    <cellStyle name="Normal 6 5 6 2 3 2" xfId="9408"/>
    <cellStyle name="Normal 6 5 6 2 4" xfId="6165"/>
    <cellStyle name="Normal 6 5 6 2 4 2" xfId="11107"/>
    <cellStyle name="Normal 6 5 6 2 5" xfId="7673"/>
    <cellStyle name="Normal 6 5 6 2 6" xfId="2712"/>
    <cellStyle name="Normal 6 5 6 3" xfId="1792"/>
    <cellStyle name="Normal 6 5 6 3 2" xfId="5143"/>
    <cellStyle name="Normal 6 5 6 3 2 2" xfId="10127"/>
    <cellStyle name="Normal 6 5 6 3 3" xfId="6872"/>
    <cellStyle name="Normal 6 5 6 3 3 2" xfId="11814"/>
    <cellStyle name="Normal 6 5 6 3 4" xfId="8380"/>
    <cellStyle name="Normal 6 5 6 3 5" xfId="3419"/>
    <cellStyle name="Normal 6 5 6 4" xfId="3940"/>
    <cellStyle name="Normal 6 5 6 4 2" xfId="9020"/>
    <cellStyle name="Normal 6 5 6 5" xfId="5708"/>
    <cellStyle name="Normal 6 5 6 5 2" xfId="10650"/>
    <cellStyle name="Normal 6 5 6 6" xfId="7216"/>
    <cellStyle name="Normal 6 5 6 7" xfId="2255"/>
    <cellStyle name="Normal 6 5 7" xfId="850"/>
    <cellStyle name="Normal 6 5 7 2" xfId="1794"/>
    <cellStyle name="Normal 6 5 7 2 2" xfId="5145"/>
    <cellStyle name="Normal 6 5 7 2 2 2" xfId="10129"/>
    <cellStyle name="Normal 6 5 7 2 3" xfId="6874"/>
    <cellStyle name="Normal 6 5 7 2 3 2" xfId="11816"/>
    <cellStyle name="Normal 6 5 7 2 4" xfId="8382"/>
    <cellStyle name="Normal 6 5 7 2 5" xfId="3421"/>
    <cellStyle name="Normal 6 5 7 3" xfId="4285"/>
    <cellStyle name="Normal 6 5 7 3 2" xfId="9271"/>
    <cellStyle name="Normal 6 5 7 4" xfId="6030"/>
    <cellStyle name="Normal 6 5 7 4 2" xfId="10972"/>
    <cellStyle name="Normal 6 5 7 5" xfId="7538"/>
    <cellStyle name="Normal 6 5 7 6" xfId="2577"/>
    <cellStyle name="Normal 6 5 8" xfId="1317"/>
    <cellStyle name="Normal 6 5 8 2" xfId="4668"/>
    <cellStyle name="Normal 6 5 8 2 2" xfId="9652"/>
    <cellStyle name="Normal 6 5 8 3" xfId="6397"/>
    <cellStyle name="Normal 6 5 8 3 2" xfId="11339"/>
    <cellStyle name="Normal 6 5 8 4" xfId="7905"/>
    <cellStyle name="Normal 6 5 8 5" xfId="2944"/>
    <cellStyle name="Normal 6 5 9" xfId="260"/>
    <cellStyle name="Normal 6 5 9 2" xfId="3886"/>
    <cellStyle name="Normal 6 5 9 2 2" xfId="8973"/>
    <cellStyle name="Normal 6 5 9 3" xfId="5664"/>
    <cellStyle name="Normal 6 5 9 3 2" xfId="10606"/>
    <cellStyle name="Normal 6 5 9 4" xfId="7172"/>
    <cellStyle name="Normal 6 5 9 5" xfId="2210"/>
    <cellStyle name="Normal 6 6" xfId="576"/>
    <cellStyle name="Normal 6 6 10" xfId="2340"/>
    <cellStyle name="Normal 6 6 2" xfId="737"/>
    <cellStyle name="Normal 6 6 2 2" xfId="1203"/>
    <cellStyle name="Normal 6 6 2 2 2" xfId="1797"/>
    <cellStyle name="Normal 6 6 2 2 2 2" xfId="5148"/>
    <cellStyle name="Normal 6 6 2 2 2 2 2" xfId="10132"/>
    <cellStyle name="Normal 6 6 2 2 2 3" xfId="6877"/>
    <cellStyle name="Normal 6 6 2 2 2 3 2" xfId="11819"/>
    <cellStyle name="Normal 6 6 2 2 2 4" xfId="8385"/>
    <cellStyle name="Normal 6 6 2 2 2 5" xfId="3424"/>
    <cellStyle name="Normal 6 6 2 2 3" xfId="4564"/>
    <cellStyle name="Normal 6 6 2 2 3 2" xfId="9548"/>
    <cellStyle name="Normal 6 6 2 2 4" xfId="6295"/>
    <cellStyle name="Normal 6 6 2 2 4 2" xfId="11237"/>
    <cellStyle name="Normal 6 6 2 2 5" xfId="7803"/>
    <cellStyle name="Normal 6 6 2 2 6" xfId="2842"/>
    <cellStyle name="Normal 6 6 2 3" xfId="1796"/>
    <cellStyle name="Normal 6 6 2 3 2" xfId="5147"/>
    <cellStyle name="Normal 6 6 2 3 2 2" xfId="10131"/>
    <cellStyle name="Normal 6 6 2 3 3" xfId="6876"/>
    <cellStyle name="Normal 6 6 2 3 3 2" xfId="11818"/>
    <cellStyle name="Normal 6 6 2 3 4" xfId="8384"/>
    <cellStyle name="Normal 6 6 2 3 5" xfId="3423"/>
    <cellStyle name="Normal 6 6 2 4" xfId="4181"/>
    <cellStyle name="Normal 6 6 2 4 2" xfId="9167"/>
    <cellStyle name="Normal 6 6 2 5" xfId="5928"/>
    <cellStyle name="Normal 6 6 2 5 2" xfId="10870"/>
    <cellStyle name="Normal 6 6 2 6" xfId="7436"/>
    <cellStyle name="Normal 6 6 2 7" xfId="2475"/>
    <cellStyle name="Normal 6 6 3" xfId="890"/>
    <cellStyle name="Normal 6 6 3 2" xfId="1798"/>
    <cellStyle name="Normal 6 6 3 2 2" xfId="5149"/>
    <cellStyle name="Normal 6 6 3 2 2 2" xfId="10133"/>
    <cellStyle name="Normal 6 6 3 2 3" xfId="6878"/>
    <cellStyle name="Normal 6 6 3 2 3 2" xfId="11820"/>
    <cellStyle name="Normal 6 6 3 2 4" xfId="8386"/>
    <cellStyle name="Normal 6 6 3 2 5" xfId="3425"/>
    <cellStyle name="Normal 6 6 3 3" xfId="4323"/>
    <cellStyle name="Normal 6 6 3 3 2" xfId="9308"/>
    <cellStyle name="Normal 6 6 3 4" xfId="6066"/>
    <cellStyle name="Normal 6 6 3 4 2" xfId="11008"/>
    <cellStyle name="Normal 6 6 3 5" xfId="7574"/>
    <cellStyle name="Normal 6 6 3 6" xfId="2613"/>
    <cellStyle name="Normal 6 6 4" xfId="1795"/>
    <cellStyle name="Normal 6 6 4 2" xfId="5146"/>
    <cellStyle name="Normal 6 6 4 2 2" xfId="10130"/>
    <cellStyle name="Normal 6 6 4 3" xfId="6875"/>
    <cellStyle name="Normal 6 6 4 3 2" xfId="11817"/>
    <cellStyle name="Normal 6 6 4 4" xfId="8383"/>
    <cellStyle name="Normal 6 6 4 5" xfId="3422"/>
    <cellStyle name="Normal 6 6 5" xfId="3721"/>
    <cellStyle name="Normal 6 6 5 2" xfId="3971"/>
    <cellStyle name="Normal 6 6 5 2 2" xfId="9043"/>
    <cellStyle name="Normal 6 6 5 3" xfId="8681"/>
    <cellStyle name="Normal 6 6 6" xfId="4045"/>
    <cellStyle name="Normal 6 6 6 2" xfId="8817"/>
    <cellStyle name="Normal 6 6 7" xfId="4490"/>
    <cellStyle name="Normal 6 6 7 2" xfId="9474"/>
    <cellStyle name="Normal 6 6 8" xfId="5793"/>
    <cellStyle name="Normal 6 6 8 2" xfId="10735"/>
    <cellStyle name="Normal 6 6 9" xfId="7301"/>
    <cellStyle name="Normal 6 7" xfId="621"/>
    <cellStyle name="Normal 6 7 10" xfId="2365"/>
    <cellStyle name="Normal 6 7 2" xfId="763"/>
    <cellStyle name="Normal 6 7 2 2" xfId="1228"/>
    <cellStyle name="Normal 6 7 2 2 2" xfId="1801"/>
    <cellStyle name="Normal 6 7 2 2 2 2" xfId="5152"/>
    <cellStyle name="Normal 6 7 2 2 2 2 2" xfId="10136"/>
    <cellStyle name="Normal 6 7 2 2 2 3" xfId="6881"/>
    <cellStyle name="Normal 6 7 2 2 2 3 2" xfId="11823"/>
    <cellStyle name="Normal 6 7 2 2 2 4" xfId="8389"/>
    <cellStyle name="Normal 6 7 2 2 2 5" xfId="3428"/>
    <cellStyle name="Normal 6 7 2 2 3" xfId="4589"/>
    <cellStyle name="Normal 6 7 2 2 3 2" xfId="9573"/>
    <cellStyle name="Normal 6 7 2 2 4" xfId="6320"/>
    <cellStyle name="Normal 6 7 2 2 4 2" xfId="11262"/>
    <cellStyle name="Normal 6 7 2 2 5" xfId="7828"/>
    <cellStyle name="Normal 6 7 2 2 6" xfId="2867"/>
    <cellStyle name="Normal 6 7 2 3" xfId="1800"/>
    <cellStyle name="Normal 6 7 2 3 2" xfId="5151"/>
    <cellStyle name="Normal 6 7 2 3 2 2" xfId="10135"/>
    <cellStyle name="Normal 6 7 2 3 3" xfId="6880"/>
    <cellStyle name="Normal 6 7 2 3 3 2" xfId="11822"/>
    <cellStyle name="Normal 6 7 2 3 4" xfId="8388"/>
    <cellStyle name="Normal 6 7 2 3 5" xfId="3427"/>
    <cellStyle name="Normal 6 7 2 4" xfId="4206"/>
    <cellStyle name="Normal 6 7 2 4 2" xfId="9192"/>
    <cellStyle name="Normal 6 7 2 5" xfId="5953"/>
    <cellStyle name="Normal 6 7 2 5 2" xfId="10895"/>
    <cellStyle name="Normal 6 7 2 6" xfId="7461"/>
    <cellStyle name="Normal 6 7 2 7" xfId="2500"/>
    <cellStyle name="Normal 6 7 3" xfId="916"/>
    <cellStyle name="Normal 6 7 3 2" xfId="1802"/>
    <cellStyle name="Normal 6 7 3 2 2" xfId="5153"/>
    <cellStyle name="Normal 6 7 3 2 2 2" xfId="10137"/>
    <cellStyle name="Normal 6 7 3 2 3" xfId="6882"/>
    <cellStyle name="Normal 6 7 3 2 3 2" xfId="11824"/>
    <cellStyle name="Normal 6 7 3 2 4" xfId="8390"/>
    <cellStyle name="Normal 6 7 3 2 5" xfId="3429"/>
    <cellStyle name="Normal 6 7 3 3" xfId="4348"/>
    <cellStyle name="Normal 6 7 3 3 2" xfId="9333"/>
    <cellStyle name="Normal 6 7 3 4" xfId="6091"/>
    <cellStyle name="Normal 6 7 3 4 2" xfId="11033"/>
    <cellStyle name="Normal 6 7 3 5" xfId="7599"/>
    <cellStyle name="Normal 6 7 3 6" xfId="2638"/>
    <cellStyle name="Normal 6 7 4" xfId="1799"/>
    <cellStyle name="Normal 6 7 4 2" xfId="5150"/>
    <cellStyle name="Normal 6 7 4 2 2" xfId="10134"/>
    <cellStyle name="Normal 6 7 4 3" xfId="6879"/>
    <cellStyle name="Normal 6 7 4 3 2" xfId="11821"/>
    <cellStyle name="Normal 6 7 4 4" xfId="8387"/>
    <cellStyle name="Normal 6 7 4 5" xfId="3426"/>
    <cellStyle name="Normal 6 7 5" xfId="3746"/>
    <cellStyle name="Normal 6 7 5 2" xfId="3832"/>
    <cellStyle name="Normal 6 7 5 2 2" xfId="8923"/>
    <cellStyle name="Normal 6 7 5 3" xfId="8706"/>
    <cellStyle name="Normal 6 7 6" xfId="4070"/>
    <cellStyle name="Normal 6 7 6 2" xfId="8842"/>
    <cellStyle name="Normal 6 7 7" xfId="5470"/>
    <cellStyle name="Normal 6 7 7 2" xfId="10435"/>
    <cellStyle name="Normal 6 7 8" xfId="5818"/>
    <cellStyle name="Normal 6 7 8 2" xfId="10760"/>
    <cellStyle name="Normal 6 7 9" xfId="7326"/>
    <cellStyle name="Normal 6 8" xfId="402"/>
    <cellStyle name="Normal 6 8 2" xfId="1025"/>
    <cellStyle name="Normal 6 8 2 2" xfId="1804"/>
    <cellStyle name="Normal 6 8 2 2 2" xfId="5155"/>
    <cellStyle name="Normal 6 8 2 2 2 2" xfId="10139"/>
    <cellStyle name="Normal 6 8 2 2 3" xfId="6884"/>
    <cellStyle name="Normal 6 8 2 2 3 2" xfId="11826"/>
    <cellStyle name="Normal 6 8 2 2 4" xfId="8392"/>
    <cellStyle name="Normal 6 8 2 2 5" xfId="3431"/>
    <cellStyle name="Normal 6 8 2 3" xfId="4440"/>
    <cellStyle name="Normal 6 8 2 3 2" xfId="9425"/>
    <cellStyle name="Normal 6 8 2 4" xfId="6180"/>
    <cellStyle name="Normal 6 8 2 4 2" xfId="11122"/>
    <cellStyle name="Normal 6 8 2 5" xfId="7688"/>
    <cellStyle name="Normal 6 8 2 6" xfId="2727"/>
    <cellStyle name="Normal 6 8 3" xfId="1803"/>
    <cellStyle name="Normal 6 8 3 2" xfId="5154"/>
    <cellStyle name="Normal 6 8 3 2 2" xfId="10138"/>
    <cellStyle name="Normal 6 8 3 3" xfId="6883"/>
    <cellStyle name="Normal 6 8 3 3 2" xfId="11825"/>
    <cellStyle name="Normal 6 8 3 4" xfId="8391"/>
    <cellStyle name="Normal 6 8 3 5" xfId="3430"/>
    <cellStyle name="Normal 6 8 4" xfId="3963"/>
    <cellStyle name="Normal 6 8 4 2" xfId="9037"/>
    <cellStyle name="Normal 6 8 5" xfId="5728"/>
    <cellStyle name="Normal 6 8 5 2" xfId="10670"/>
    <cellStyle name="Normal 6 8 6" xfId="7236"/>
    <cellStyle name="Normal 6 8 7" xfId="2275"/>
    <cellStyle name="Normal 6 9" xfId="672"/>
    <cellStyle name="Normal 6 9 2" xfId="1138"/>
    <cellStyle name="Normal 6 9 2 2" xfId="1806"/>
    <cellStyle name="Normal 6 9 2 2 2" xfId="5157"/>
    <cellStyle name="Normal 6 9 2 2 2 2" xfId="10141"/>
    <cellStyle name="Normal 6 9 2 2 3" xfId="6886"/>
    <cellStyle name="Normal 6 9 2 2 3 2" xfId="11828"/>
    <cellStyle name="Normal 6 9 2 2 4" xfId="8394"/>
    <cellStyle name="Normal 6 9 2 2 5" xfId="3433"/>
    <cellStyle name="Normal 6 9 2 3" xfId="4499"/>
    <cellStyle name="Normal 6 9 2 3 2" xfId="9483"/>
    <cellStyle name="Normal 6 9 2 4" xfId="6230"/>
    <cellStyle name="Normal 6 9 2 4 2" xfId="11172"/>
    <cellStyle name="Normal 6 9 2 5" xfId="7738"/>
    <cellStyle name="Normal 6 9 2 6" xfId="2777"/>
    <cellStyle name="Normal 6 9 3" xfId="1805"/>
    <cellStyle name="Normal 6 9 3 2" xfId="5156"/>
    <cellStyle name="Normal 6 9 3 2 2" xfId="10140"/>
    <cellStyle name="Normal 6 9 3 3" xfId="6885"/>
    <cellStyle name="Normal 6 9 3 3 2" xfId="11827"/>
    <cellStyle name="Normal 6 9 3 4" xfId="8393"/>
    <cellStyle name="Normal 6 9 3 5" xfId="3432"/>
    <cellStyle name="Normal 6 9 4" xfId="4116"/>
    <cellStyle name="Normal 6 9 4 2" xfId="9102"/>
    <cellStyle name="Normal 6 9 5" xfId="5863"/>
    <cellStyle name="Normal 6 9 5 2" xfId="10805"/>
    <cellStyle name="Normal 6 9 6" xfId="7371"/>
    <cellStyle name="Normal 6 9 7" xfId="2410"/>
    <cellStyle name="Normal 60" xfId="195"/>
    <cellStyle name="Normal 60 2" xfId="588"/>
    <cellStyle name="Normal 60 2 2" xfId="1117"/>
    <cellStyle name="Normal 60 3" xfId="447"/>
    <cellStyle name="Normal 60 4" xfId="331"/>
    <cellStyle name="Normal 60 5" xfId="228"/>
    <cellStyle name="Normal 60 6" xfId="2175"/>
    <cellStyle name="Normal 61" xfId="196"/>
    <cellStyle name="Normal 61 2" xfId="589"/>
    <cellStyle name="Normal 61 2 2" xfId="1118"/>
    <cellStyle name="Normal 61 3" xfId="448"/>
    <cellStyle name="Normal 61 4" xfId="332"/>
    <cellStyle name="Normal 61 5" xfId="229"/>
    <cellStyle name="Normal 61 6" xfId="2176"/>
    <cellStyle name="Normal 62" xfId="197"/>
    <cellStyle name="Normal 62 2" xfId="590"/>
    <cellStyle name="Normal 62 2 2" xfId="1119"/>
    <cellStyle name="Normal 62 3" xfId="449"/>
    <cellStyle name="Normal 62 4" xfId="333"/>
    <cellStyle name="Normal 62 5" xfId="230"/>
    <cellStyle name="Normal 62 6" xfId="2177"/>
    <cellStyle name="Normal 63" xfId="198"/>
    <cellStyle name="Normal 63 2" xfId="591"/>
    <cellStyle name="Normal 63 2 2" xfId="1120"/>
    <cellStyle name="Normal 63 3" xfId="451"/>
    <cellStyle name="Normal 63 4" xfId="335"/>
    <cellStyle name="Normal 63 5" xfId="231"/>
    <cellStyle name="Normal 63 6" xfId="2178"/>
    <cellStyle name="Normal 64" xfId="199"/>
    <cellStyle name="Normal 64 10" xfId="3699"/>
    <cellStyle name="Normal 64 10 2" xfId="8795"/>
    <cellStyle name="Normal 64 2" xfId="278"/>
    <cellStyle name="Normal 64 2 2" xfId="1018"/>
    <cellStyle name="Normal 64 3" xfId="508"/>
    <cellStyle name="Normal 64 3 2" xfId="1068"/>
    <cellStyle name="Normal 64 3 2 2" xfId="1808"/>
    <cellStyle name="Normal 64 3 2 2 2" xfId="5159"/>
    <cellStyle name="Normal 64 3 2 2 2 2" xfId="10143"/>
    <cellStyle name="Normal 64 3 2 2 3" xfId="6888"/>
    <cellStyle name="Normal 64 3 2 2 3 2" xfId="11830"/>
    <cellStyle name="Normal 64 3 2 2 4" xfId="8396"/>
    <cellStyle name="Normal 64 3 2 2 5" xfId="3435"/>
    <cellStyle name="Normal 64 3 2 3" xfId="4483"/>
    <cellStyle name="Normal 64 3 2 3 2" xfId="9468"/>
    <cellStyle name="Normal 64 3 2 4" xfId="6223"/>
    <cellStyle name="Normal 64 3 2 4 2" xfId="11165"/>
    <cellStyle name="Normal 64 3 2 5" xfId="7731"/>
    <cellStyle name="Normal 64 3 2 6" xfId="2770"/>
    <cellStyle name="Normal 64 3 3" xfId="1807"/>
    <cellStyle name="Normal 64 3 3 2" xfId="5158"/>
    <cellStyle name="Normal 64 3 3 2 2" xfId="10142"/>
    <cellStyle name="Normal 64 3 3 3" xfId="6887"/>
    <cellStyle name="Normal 64 3 3 3 2" xfId="11829"/>
    <cellStyle name="Normal 64 3 3 4" xfId="8395"/>
    <cellStyle name="Normal 64 3 3 5" xfId="3434"/>
    <cellStyle name="Normal 64 3 4" xfId="4016"/>
    <cellStyle name="Normal 64 3 4 2" xfId="9087"/>
    <cellStyle name="Normal 64 3 5" xfId="5771"/>
    <cellStyle name="Normal 64 3 5 2" xfId="10713"/>
    <cellStyle name="Normal 64 3 6" xfId="7279"/>
    <cellStyle name="Normal 64 3 7" xfId="2318"/>
    <cellStyle name="Normal 64 4" xfId="715"/>
    <cellStyle name="Normal 64 4 2" xfId="1181"/>
    <cellStyle name="Normal 64 4 2 2" xfId="1810"/>
    <cellStyle name="Normal 64 4 2 2 2" xfId="5161"/>
    <cellStyle name="Normal 64 4 2 2 2 2" xfId="10145"/>
    <cellStyle name="Normal 64 4 2 2 3" xfId="6890"/>
    <cellStyle name="Normal 64 4 2 2 3 2" xfId="11832"/>
    <cellStyle name="Normal 64 4 2 2 4" xfId="8398"/>
    <cellStyle name="Normal 64 4 2 2 5" xfId="3437"/>
    <cellStyle name="Normal 64 4 2 3" xfId="4542"/>
    <cellStyle name="Normal 64 4 2 3 2" xfId="9526"/>
    <cellStyle name="Normal 64 4 2 4" xfId="6273"/>
    <cellStyle name="Normal 64 4 2 4 2" xfId="11215"/>
    <cellStyle name="Normal 64 4 2 5" xfId="7781"/>
    <cellStyle name="Normal 64 4 2 6" xfId="2820"/>
    <cellStyle name="Normal 64 4 3" xfId="1809"/>
    <cellStyle name="Normal 64 4 3 2" xfId="5160"/>
    <cellStyle name="Normal 64 4 3 2 2" xfId="10144"/>
    <cellStyle name="Normal 64 4 3 3" xfId="6889"/>
    <cellStyle name="Normal 64 4 3 3 2" xfId="11831"/>
    <cellStyle name="Normal 64 4 3 4" xfId="8397"/>
    <cellStyle name="Normal 64 4 3 5" xfId="3436"/>
    <cellStyle name="Normal 64 4 4" xfId="4159"/>
    <cellStyle name="Normal 64 4 4 2" xfId="9145"/>
    <cellStyle name="Normal 64 4 5" xfId="5906"/>
    <cellStyle name="Normal 64 4 5 2" xfId="10848"/>
    <cellStyle name="Normal 64 4 6" xfId="7414"/>
    <cellStyle name="Normal 64 4 7" xfId="2453"/>
    <cellStyle name="Normal 64 5" xfId="392"/>
    <cellStyle name="Normal 64 5 2" xfId="1017"/>
    <cellStyle name="Normal 64 5 2 2" xfId="1812"/>
    <cellStyle name="Normal 64 5 2 2 2" xfId="5163"/>
    <cellStyle name="Normal 64 5 2 2 2 2" xfId="10147"/>
    <cellStyle name="Normal 64 5 2 2 3" xfId="6892"/>
    <cellStyle name="Normal 64 5 2 2 3 2" xfId="11834"/>
    <cellStyle name="Normal 64 5 2 2 4" xfId="8400"/>
    <cellStyle name="Normal 64 5 2 2 5" xfId="3439"/>
    <cellStyle name="Normal 64 5 2 3" xfId="4437"/>
    <cellStyle name="Normal 64 5 2 3 2" xfId="9422"/>
    <cellStyle name="Normal 64 5 2 4" xfId="6179"/>
    <cellStyle name="Normal 64 5 2 4 2" xfId="11121"/>
    <cellStyle name="Normal 64 5 2 5" xfId="7687"/>
    <cellStyle name="Normal 64 5 2 6" xfId="2726"/>
    <cellStyle name="Normal 64 5 3" xfId="1811"/>
    <cellStyle name="Normal 64 5 3 2" xfId="5162"/>
    <cellStyle name="Normal 64 5 3 2 2" xfId="10146"/>
    <cellStyle name="Normal 64 5 3 3" xfId="6891"/>
    <cellStyle name="Normal 64 5 3 3 2" xfId="11833"/>
    <cellStyle name="Normal 64 5 3 4" xfId="8399"/>
    <cellStyle name="Normal 64 5 3 5" xfId="3438"/>
    <cellStyle name="Normal 64 5 4" xfId="3957"/>
    <cellStyle name="Normal 64 5 4 2" xfId="9036"/>
    <cellStyle name="Normal 64 5 5" xfId="5722"/>
    <cellStyle name="Normal 64 5 5 2" xfId="10664"/>
    <cellStyle name="Normal 64 5 6" xfId="7230"/>
    <cellStyle name="Normal 64 5 7" xfId="2269"/>
    <cellStyle name="Normal 64 6" xfId="866"/>
    <cellStyle name="Normal 64 6 2" xfId="1813"/>
    <cellStyle name="Normal 64 6 2 2" xfId="5164"/>
    <cellStyle name="Normal 64 6 2 2 2" xfId="10148"/>
    <cellStyle name="Normal 64 6 2 3" xfId="6893"/>
    <cellStyle name="Normal 64 6 2 3 2" xfId="11835"/>
    <cellStyle name="Normal 64 6 2 4" xfId="8401"/>
    <cellStyle name="Normal 64 6 2 5" xfId="3440"/>
    <cellStyle name="Normal 64 6 3" xfId="4300"/>
    <cellStyle name="Normal 64 6 3 2" xfId="9286"/>
    <cellStyle name="Normal 64 6 4" xfId="6044"/>
    <cellStyle name="Normal 64 6 4 2" xfId="10986"/>
    <cellStyle name="Normal 64 6 5" xfId="7552"/>
    <cellStyle name="Normal 64 6 6" xfId="2591"/>
    <cellStyle name="Normal 64 7" xfId="1331"/>
    <cellStyle name="Normal 64 7 2" xfId="4682"/>
    <cellStyle name="Normal 64 7 2 2" xfId="9666"/>
    <cellStyle name="Normal 64 7 3" xfId="6411"/>
    <cellStyle name="Normal 64 7 3 2" xfId="11353"/>
    <cellStyle name="Normal 64 7 4" xfId="7919"/>
    <cellStyle name="Normal 64 7 5" xfId="2958"/>
    <cellStyle name="Normal 64 8" xfId="277"/>
    <cellStyle name="Normal 64 8 2" xfId="3900"/>
    <cellStyle name="Normal 64 8 2 2" xfId="8985"/>
    <cellStyle name="Normal 64 8 3" xfId="5678"/>
    <cellStyle name="Normal 64 8 3 2" xfId="10620"/>
    <cellStyle name="Normal 64 8 4" xfId="7186"/>
    <cellStyle name="Normal 64 8 5" xfId="2225"/>
    <cellStyle name="Normal 64 9" xfId="2179"/>
    <cellStyle name="Normal 64 9 2" xfId="5397"/>
    <cellStyle name="Normal 64 9 2 2" xfId="10376"/>
    <cellStyle name="Normal 64 9 3" xfId="8658"/>
    <cellStyle name="Normal 65" xfId="279"/>
    <cellStyle name="Normal 65 2" xfId="666"/>
    <cellStyle name="Normal 65 2 10" xfId="2409"/>
    <cellStyle name="Normal 65 2 2" xfId="807"/>
    <cellStyle name="Normal 65 2 2 2" xfId="1272"/>
    <cellStyle name="Normal 65 2 2 2 2" xfId="1816"/>
    <cellStyle name="Normal 65 2 2 2 2 2" xfId="5167"/>
    <cellStyle name="Normal 65 2 2 2 2 2 2" xfId="10151"/>
    <cellStyle name="Normal 65 2 2 2 2 3" xfId="6896"/>
    <cellStyle name="Normal 65 2 2 2 2 3 2" xfId="11838"/>
    <cellStyle name="Normal 65 2 2 2 2 4" xfId="8404"/>
    <cellStyle name="Normal 65 2 2 2 2 5" xfId="3443"/>
    <cellStyle name="Normal 65 2 2 2 3" xfId="4633"/>
    <cellStyle name="Normal 65 2 2 2 3 2" xfId="9617"/>
    <cellStyle name="Normal 65 2 2 2 4" xfId="6364"/>
    <cellStyle name="Normal 65 2 2 2 4 2" xfId="11306"/>
    <cellStyle name="Normal 65 2 2 2 5" xfId="7872"/>
    <cellStyle name="Normal 65 2 2 2 6" xfId="2911"/>
    <cellStyle name="Normal 65 2 2 3" xfId="1815"/>
    <cellStyle name="Normal 65 2 2 3 2" xfId="5166"/>
    <cellStyle name="Normal 65 2 2 3 2 2" xfId="10150"/>
    <cellStyle name="Normal 65 2 2 3 3" xfId="6895"/>
    <cellStyle name="Normal 65 2 2 3 3 2" xfId="11837"/>
    <cellStyle name="Normal 65 2 2 3 4" xfId="8403"/>
    <cellStyle name="Normal 65 2 2 3 5" xfId="3442"/>
    <cellStyle name="Normal 65 2 2 4" xfId="4250"/>
    <cellStyle name="Normal 65 2 2 4 2" xfId="9236"/>
    <cellStyle name="Normal 65 2 2 5" xfId="5997"/>
    <cellStyle name="Normal 65 2 2 5 2" xfId="10939"/>
    <cellStyle name="Normal 65 2 2 6" xfId="7505"/>
    <cellStyle name="Normal 65 2 2 7" xfId="2544"/>
    <cellStyle name="Normal 65 2 3" xfId="960"/>
    <cellStyle name="Normal 65 2 3 2" xfId="1817"/>
    <cellStyle name="Normal 65 2 3 2 2" xfId="5168"/>
    <cellStyle name="Normal 65 2 3 2 2 2" xfId="10152"/>
    <cellStyle name="Normal 65 2 3 2 3" xfId="6897"/>
    <cellStyle name="Normal 65 2 3 2 3 2" xfId="11839"/>
    <cellStyle name="Normal 65 2 3 2 4" xfId="8405"/>
    <cellStyle name="Normal 65 2 3 2 5" xfId="3444"/>
    <cellStyle name="Normal 65 2 3 3" xfId="4392"/>
    <cellStyle name="Normal 65 2 3 3 2" xfId="9377"/>
    <cellStyle name="Normal 65 2 3 4" xfId="6135"/>
    <cellStyle name="Normal 65 2 3 4 2" xfId="11077"/>
    <cellStyle name="Normal 65 2 3 5" xfId="7643"/>
    <cellStyle name="Normal 65 2 3 6" xfId="2682"/>
    <cellStyle name="Normal 65 2 4" xfId="1814"/>
    <cellStyle name="Normal 65 2 4 2" xfId="5165"/>
    <cellStyle name="Normal 65 2 4 2 2" xfId="10149"/>
    <cellStyle name="Normal 65 2 4 3" xfId="6894"/>
    <cellStyle name="Normal 65 2 4 3 2" xfId="11836"/>
    <cellStyle name="Normal 65 2 4 4" xfId="8402"/>
    <cellStyle name="Normal 65 2 4 5" xfId="3441"/>
    <cellStyle name="Normal 65 2 5" xfId="3790"/>
    <cellStyle name="Normal 65 2 5 2" xfId="4003"/>
    <cellStyle name="Normal 65 2 5 2 2" xfId="9075"/>
    <cellStyle name="Normal 65 2 5 3" xfId="8750"/>
    <cellStyle name="Normal 65 2 6" xfId="4115"/>
    <cellStyle name="Normal 65 2 6 2" xfId="8886"/>
    <cellStyle name="Normal 65 2 7" xfId="5529"/>
    <cellStyle name="Normal 65 2 7 2" xfId="10483"/>
    <cellStyle name="Normal 65 2 8" xfId="5862"/>
    <cellStyle name="Normal 65 2 8 2" xfId="10804"/>
    <cellStyle name="Normal 65 2 9" xfId="7370"/>
    <cellStyle name="Normal 65 3" xfId="1019"/>
    <cellStyle name="Normal 66" xfId="393"/>
    <cellStyle name="Normal 66 2" xfId="618"/>
    <cellStyle name="Normal 66 2 2" xfId="4487"/>
    <cellStyle name="Normal 66 3" xfId="510"/>
    <cellStyle name="Normal 66 3 2" xfId="1070"/>
    <cellStyle name="Normal 66 3 2 2" xfId="1819"/>
    <cellStyle name="Normal 66 3 2 2 2" xfId="5170"/>
    <cellStyle name="Normal 66 3 2 2 2 2" xfId="10154"/>
    <cellStyle name="Normal 66 3 2 2 3" xfId="6899"/>
    <cellStyle name="Normal 66 3 2 2 3 2" xfId="11841"/>
    <cellStyle name="Normal 66 3 2 2 4" xfId="8407"/>
    <cellStyle name="Normal 66 3 2 2 5" xfId="3446"/>
    <cellStyle name="Normal 66 3 2 3" xfId="4485"/>
    <cellStyle name="Normal 66 3 2 3 2" xfId="9470"/>
    <cellStyle name="Normal 66 3 2 4" xfId="6225"/>
    <cellStyle name="Normal 66 3 2 4 2" xfId="11167"/>
    <cellStyle name="Normal 66 3 2 5" xfId="7733"/>
    <cellStyle name="Normal 66 3 2 6" xfId="2772"/>
    <cellStyle name="Normal 66 3 3" xfId="1818"/>
    <cellStyle name="Normal 66 3 3 2" xfId="5169"/>
    <cellStyle name="Normal 66 3 3 2 2" xfId="10153"/>
    <cellStyle name="Normal 66 3 3 3" xfId="6898"/>
    <cellStyle name="Normal 66 3 3 3 2" xfId="11840"/>
    <cellStyle name="Normal 66 3 3 4" xfId="8406"/>
    <cellStyle name="Normal 66 3 3 5" xfId="3445"/>
    <cellStyle name="Normal 66 3 4" xfId="4018"/>
    <cellStyle name="Normal 66 3 4 2" xfId="9089"/>
    <cellStyle name="Normal 66 3 5" xfId="5773"/>
    <cellStyle name="Normal 66 3 5 2" xfId="10715"/>
    <cellStyle name="Normal 66 3 6" xfId="7281"/>
    <cellStyle name="Normal 66 3 7" xfId="2320"/>
    <cellStyle name="Normal 66 4" xfId="717"/>
    <cellStyle name="Normal 66 4 2" xfId="1183"/>
    <cellStyle name="Normal 66 4 2 2" xfId="1821"/>
    <cellStyle name="Normal 66 4 2 2 2" xfId="5172"/>
    <cellStyle name="Normal 66 4 2 2 2 2" xfId="10156"/>
    <cellStyle name="Normal 66 4 2 2 3" xfId="6901"/>
    <cellStyle name="Normal 66 4 2 2 3 2" xfId="11843"/>
    <cellStyle name="Normal 66 4 2 2 4" xfId="8409"/>
    <cellStyle name="Normal 66 4 2 2 5" xfId="3448"/>
    <cellStyle name="Normal 66 4 2 3" xfId="4544"/>
    <cellStyle name="Normal 66 4 2 3 2" xfId="9528"/>
    <cellStyle name="Normal 66 4 2 4" xfId="6275"/>
    <cellStyle name="Normal 66 4 2 4 2" xfId="11217"/>
    <cellStyle name="Normal 66 4 2 5" xfId="7783"/>
    <cellStyle name="Normal 66 4 2 6" xfId="2822"/>
    <cellStyle name="Normal 66 4 3" xfId="1820"/>
    <cellStyle name="Normal 66 4 3 2" xfId="5171"/>
    <cellStyle name="Normal 66 4 3 2 2" xfId="10155"/>
    <cellStyle name="Normal 66 4 3 3" xfId="6900"/>
    <cellStyle name="Normal 66 4 3 3 2" xfId="11842"/>
    <cellStyle name="Normal 66 4 3 4" xfId="8408"/>
    <cellStyle name="Normal 66 4 3 5" xfId="3447"/>
    <cellStyle name="Normal 66 4 4" xfId="4161"/>
    <cellStyle name="Normal 66 4 4 2" xfId="9147"/>
    <cellStyle name="Normal 66 4 5" xfId="5908"/>
    <cellStyle name="Normal 66 4 5 2" xfId="10850"/>
    <cellStyle name="Normal 66 4 6" xfId="7416"/>
    <cellStyle name="Normal 66 4 7" xfId="2455"/>
    <cellStyle name="Normal 66 5" xfId="868"/>
    <cellStyle name="Normal 66 5 2" xfId="1822"/>
    <cellStyle name="Normal 66 5 2 2" xfId="5173"/>
    <cellStyle name="Normal 66 5 2 2 2" xfId="10157"/>
    <cellStyle name="Normal 66 5 2 3" xfId="6902"/>
    <cellStyle name="Normal 66 5 2 3 2" xfId="11844"/>
    <cellStyle name="Normal 66 5 2 4" xfId="8410"/>
    <cellStyle name="Normal 66 5 2 5" xfId="3449"/>
    <cellStyle name="Normal 66 5 3" xfId="4302"/>
    <cellStyle name="Normal 66 5 3 2" xfId="9288"/>
    <cellStyle name="Normal 66 5 4" xfId="6046"/>
    <cellStyle name="Normal 66 5 4 2" xfId="10988"/>
    <cellStyle name="Normal 66 5 5" xfId="7554"/>
    <cellStyle name="Normal 66 5 6" xfId="2593"/>
    <cellStyle name="Normal 66 6" xfId="3701"/>
    <cellStyle name="Normal 66 6 2" xfId="3906"/>
    <cellStyle name="Normal 66 6 2 2" xfId="8989"/>
    <cellStyle name="Normal 66 6 3" xfId="8660"/>
    <cellStyle name="Normal 66 7" xfId="3905"/>
    <cellStyle name="Normal 66 7 2" xfId="8797"/>
    <cellStyle name="Normal 67" xfId="511"/>
    <cellStyle name="Normal 67 10" xfId="7282"/>
    <cellStyle name="Normal 67 11" xfId="2321"/>
    <cellStyle name="Normal 67 2" xfId="718"/>
    <cellStyle name="Normal 67 2 2" xfId="1184"/>
    <cellStyle name="Normal 67 2 2 2" xfId="1825"/>
    <cellStyle name="Normal 67 2 2 2 2" xfId="5176"/>
    <cellStyle name="Normal 67 2 2 2 2 2" xfId="10160"/>
    <cellStyle name="Normal 67 2 2 2 3" xfId="6905"/>
    <cellStyle name="Normal 67 2 2 2 3 2" xfId="11847"/>
    <cellStyle name="Normal 67 2 2 2 4" xfId="8413"/>
    <cellStyle name="Normal 67 2 2 2 5" xfId="3452"/>
    <cellStyle name="Normal 67 2 2 3" xfId="4545"/>
    <cellStyle name="Normal 67 2 2 3 2" xfId="9529"/>
    <cellStyle name="Normal 67 2 2 4" xfId="6276"/>
    <cellStyle name="Normal 67 2 2 4 2" xfId="11218"/>
    <cellStyle name="Normal 67 2 2 5" xfId="7784"/>
    <cellStyle name="Normal 67 2 2 6" xfId="2823"/>
    <cellStyle name="Normal 67 2 3" xfId="1824"/>
    <cellStyle name="Normal 67 2 3 2" xfId="5175"/>
    <cellStyle name="Normal 67 2 3 2 2" xfId="10159"/>
    <cellStyle name="Normal 67 2 3 3" xfId="6904"/>
    <cellStyle name="Normal 67 2 3 3 2" xfId="11846"/>
    <cellStyle name="Normal 67 2 3 4" xfId="8412"/>
    <cellStyle name="Normal 67 2 3 5" xfId="3451"/>
    <cellStyle name="Normal 67 2 4" xfId="4162"/>
    <cellStyle name="Normal 67 2 4 2" xfId="9148"/>
    <cellStyle name="Normal 67 2 5" xfId="5909"/>
    <cellStyle name="Normal 67 2 5 2" xfId="10851"/>
    <cellStyle name="Normal 67 2 6" xfId="7417"/>
    <cellStyle name="Normal 67 2 7" xfId="2456"/>
    <cellStyle name="Normal 67 3" xfId="869"/>
    <cellStyle name="Normal 67 3 2" xfId="1826"/>
    <cellStyle name="Normal 67 3 2 2" xfId="5177"/>
    <cellStyle name="Normal 67 3 2 2 2" xfId="10161"/>
    <cellStyle name="Normal 67 3 2 3" xfId="6906"/>
    <cellStyle name="Normal 67 3 2 3 2" xfId="11848"/>
    <cellStyle name="Normal 67 3 2 4" xfId="8414"/>
    <cellStyle name="Normal 67 3 2 5" xfId="3453"/>
    <cellStyle name="Normal 67 3 3" xfId="4303"/>
    <cellStyle name="Normal 67 3 3 2" xfId="9289"/>
    <cellStyle name="Normal 67 3 4" xfId="6047"/>
    <cellStyle name="Normal 67 3 4 2" xfId="10989"/>
    <cellStyle name="Normal 67 3 5" xfId="7555"/>
    <cellStyle name="Normal 67 3 6" xfId="2594"/>
    <cellStyle name="Normal 67 4" xfId="1823"/>
    <cellStyle name="Normal 67 4 2" xfId="5174"/>
    <cellStyle name="Normal 67 4 2 2" xfId="10158"/>
    <cellStyle name="Normal 67 4 3" xfId="6903"/>
    <cellStyle name="Normal 67 4 3 2" xfId="11845"/>
    <cellStyle name="Normal 67 4 4" xfId="8411"/>
    <cellStyle name="Normal 67 4 5" xfId="3450"/>
    <cellStyle name="Normal 67 5" xfId="3702"/>
    <cellStyle name="Normal 67 5 2" xfId="5464"/>
    <cellStyle name="Normal 67 5 2 2" xfId="10430"/>
    <cellStyle name="Normal 67 5 3" xfId="8661"/>
    <cellStyle name="Normal 67 6" xfId="4019"/>
    <cellStyle name="Normal 67 6 2" xfId="8751"/>
    <cellStyle name="Normal 67 6 3" xfId="9090"/>
    <cellStyle name="Normal 67 7" xfId="3901"/>
    <cellStyle name="Normal 67 7 2" xfId="8798"/>
    <cellStyle name="Normal 67 8" xfId="4082"/>
    <cellStyle name="Normal 67 8 2" xfId="9101"/>
    <cellStyle name="Normal 67 9" xfId="5774"/>
    <cellStyle name="Normal 67 9 2" xfId="10716"/>
    <cellStyle name="Normal 68" xfId="633"/>
    <cellStyle name="Normal 68 2" xfId="3911"/>
    <cellStyle name="Normal 69" xfId="400"/>
    <cellStyle name="Normal 69 2" xfId="5580"/>
    <cellStyle name="Normal 69 2 2" xfId="5588"/>
    <cellStyle name="Normal 69 2 2 2" xfId="10533"/>
    <cellStyle name="Normal 69 2 3" xfId="8671"/>
    <cellStyle name="Normal 7" xfId="53"/>
    <cellStyle name="Normal 7 2" xfId="66"/>
    <cellStyle name="Normal 7 2 2" xfId="593"/>
    <cellStyle name="Normal 7 2 2 2" xfId="1122"/>
    <cellStyle name="Normal 7 2 3" xfId="485"/>
    <cellStyle name="Normal 7 2 4" xfId="369"/>
    <cellStyle name="Normal 7 3" xfId="592"/>
    <cellStyle name="Normal 7 3 2" xfId="1121"/>
    <cellStyle name="Normal 7 4" xfId="403"/>
    <cellStyle name="Normal 7 5" xfId="287"/>
    <cellStyle name="Normal 70" xfId="504"/>
    <cellStyle name="Normal 71" xfId="667"/>
    <cellStyle name="Normal 72" xfId="668"/>
    <cellStyle name="Normal 73" xfId="401"/>
    <cellStyle name="Normal 74" xfId="670"/>
    <cellStyle name="Normal 75" xfId="669"/>
    <cellStyle name="Normal 76" xfId="671"/>
    <cellStyle name="Normal 77" xfId="751"/>
    <cellStyle name="Normal 78" xfId="808"/>
    <cellStyle name="Normal 79" xfId="809"/>
    <cellStyle name="Normal 8" xfId="67"/>
    <cellStyle name="Normal 8 2" xfId="82"/>
    <cellStyle name="Normal 8 2 2" xfId="595"/>
    <cellStyle name="Normal 8 2 2 2" xfId="1124"/>
    <cellStyle name="Normal 8 2 3" xfId="487"/>
    <cellStyle name="Normal 8 2 4" xfId="371"/>
    <cellStyle name="Normal 8 3" xfId="594"/>
    <cellStyle name="Normal 8 3 2" xfId="1123"/>
    <cellStyle name="Normal 8 4" xfId="486"/>
    <cellStyle name="Normal 8 5" xfId="370"/>
    <cellStyle name="Normal 80" xfId="285"/>
    <cellStyle name="Normal 81" xfId="388"/>
    <cellStyle name="Normal 82" xfId="816"/>
    <cellStyle name="Normal 83" xfId="817"/>
    <cellStyle name="Normal 84" xfId="815"/>
    <cellStyle name="Normal 85" xfId="814"/>
    <cellStyle name="Normal 86" xfId="813"/>
    <cellStyle name="Normal 87" xfId="818"/>
    <cellStyle name="Normal 88" xfId="1280"/>
    <cellStyle name="Normal 89" xfId="1281"/>
    <cellStyle name="Normal 9" xfId="72"/>
    <cellStyle name="Normal 9 2" xfId="596"/>
    <cellStyle name="Normal 9 2 2" xfId="1125"/>
    <cellStyle name="Normal 9 3" xfId="404"/>
    <cellStyle name="Normal 9 4" xfId="288"/>
    <cellStyle name="Normal 90" xfId="1279"/>
    <cellStyle name="Normal 91" xfId="997"/>
    <cellStyle name="Normal 92" xfId="1278"/>
    <cellStyle name="Normal 93" xfId="1276"/>
    <cellStyle name="Normal 94" xfId="973"/>
    <cellStyle name="Normal 95" xfId="1285"/>
    <cellStyle name="Normal 96" xfId="1277"/>
    <cellStyle name="Normal 97" xfId="1283"/>
    <cellStyle name="Normal 98" xfId="1282"/>
    <cellStyle name="Normal 99" xfId="1286"/>
    <cellStyle name="Normal1" xfId="108"/>
    <cellStyle name="Normal2" xfId="109"/>
    <cellStyle name="Normal3" xfId="110"/>
    <cellStyle name="Nota 2" xfId="5403"/>
    <cellStyle name="Percent [2]" xfId="111"/>
    <cellStyle name="Percent [2] 2" xfId="597"/>
    <cellStyle name="Percent [2] 2 2" xfId="1126"/>
    <cellStyle name="Percent [2] 3" xfId="488"/>
    <cellStyle name="Percent [2] 4" xfId="372"/>
    <cellStyle name="Percent_Sheet1" xfId="112"/>
    <cellStyle name="Percentual" xfId="113"/>
    <cellStyle name="Ponto" xfId="114"/>
    <cellStyle name="Porcentagem 2" xfId="8"/>
    <cellStyle name="Porcentagem 2 2" xfId="274"/>
    <cellStyle name="Porcentagem 2 2 2" xfId="1014"/>
    <cellStyle name="Porcentagem 2 3" xfId="963"/>
    <cellStyle name="Porcentagem 3" xfId="60"/>
    <cellStyle name="Porcentagem 3 2" xfId="69"/>
    <cellStyle name="Porcentagem 3 3" xfId="598"/>
    <cellStyle name="Porcentagem 4" xfId="56"/>
    <cellStyle name="Porcentagem 4 2" xfId="61"/>
    <cellStyle name="Porcentagem 4 2 2" xfId="202"/>
    <cellStyle name="Porcentagem 4 2 2 2" xfId="1012"/>
    <cellStyle name="Porcentagem 4 2 3" xfId="879"/>
    <cellStyle name="Porcentagem 5" xfId="87"/>
    <cellStyle name="Porcentagem 6" xfId="135"/>
    <cellStyle name="Porcentagem 6 10" xfId="261"/>
    <cellStyle name="Porcentagem 6 10 2" xfId="3887"/>
    <cellStyle name="Porcentagem 6 10 2 2" xfId="8974"/>
    <cellStyle name="Porcentagem 6 10 3" xfId="5665"/>
    <cellStyle name="Porcentagem 6 10 3 2" xfId="10607"/>
    <cellStyle name="Porcentagem 6 10 4" xfId="7173"/>
    <cellStyle name="Porcentagem 6 10 5" xfId="2211"/>
    <cellStyle name="Porcentagem 6 11" xfId="2136"/>
    <cellStyle name="Porcentagem 6 11 2" xfId="5419"/>
    <cellStyle name="Porcentagem 6 11 2 2" xfId="10395"/>
    <cellStyle name="Porcentagem 6 11 3" xfId="8645"/>
    <cellStyle name="Porcentagem 6 12" xfId="3685"/>
    <cellStyle name="Porcentagem 6 12 2" xfId="8782"/>
    <cellStyle name="Porcentagem 6 13" xfId="3828"/>
    <cellStyle name="Porcentagem 6 13 2" xfId="8920"/>
    <cellStyle name="Porcentagem 6 14" xfId="5617"/>
    <cellStyle name="Porcentagem 6 14 2" xfId="10559"/>
    <cellStyle name="Porcentagem 6 15" xfId="7125"/>
    <cellStyle name="Porcentagem 6 16" xfId="2105"/>
    <cellStyle name="Porcentagem 6 2" xfId="172"/>
    <cellStyle name="Porcentagem 6 2 10" xfId="2152"/>
    <cellStyle name="Porcentagem 6 2 10 2" xfId="5448"/>
    <cellStyle name="Porcentagem 6 2 10 2 2" xfId="10417"/>
    <cellStyle name="Porcentagem 6 2 10 3" xfId="8646"/>
    <cellStyle name="Porcentagem 6 2 11" xfId="3686"/>
    <cellStyle name="Porcentagem 6 2 11 2" xfId="8783"/>
    <cellStyle name="Porcentagem 6 2 12" xfId="3848"/>
    <cellStyle name="Porcentagem 6 2 12 2" xfId="8939"/>
    <cellStyle name="Porcentagem 6 2 13" xfId="5633"/>
    <cellStyle name="Porcentagem 6 2 13 2" xfId="10575"/>
    <cellStyle name="Porcentagem 6 2 14" xfId="7141"/>
    <cellStyle name="Porcentagem 6 2 15" xfId="2106"/>
    <cellStyle name="Porcentagem 6 2 2" xfId="600"/>
    <cellStyle name="Porcentagem 6 2 2 10" xfId="2353"/>
    <cellStyle name="Porcentagem 6 2 2 2" xfId="750"/>
    <cellStyle name="Porcentagem 6 2 2 2 2" xfId="1216"/>
    <cellStyle name="Porcentagem 6 2 2 2 2 2" xfId="1829"/>
    <cellStyle name="Porcentagem 6 2 2 2 2 2 2" xfId="5180"/>
    <cellStyle name="Porcentagem 6 2 2 2 2 2 2 2" xfId="10164"/>
    <cellStyle name="Porcentagem 6 2 2 2 2 2 3" xfId="6909"/>
    <cellStyle name="Porcentagem 6 2 2 2 2 2 3 2" xfId="11851"/>
    <cellStyle name="Porcentagem 6 2 2 2 2 2 4" xfId="8417"/>
    <cellStyle name="Porcentagem 6 2 2 2 2 2 5" xfId="3456"/>
    <cellStyle name="Porcentagem 6 2 2 2 2 3" xfId="4577"/>
    <cellStyle name="Porcentagem 6 2 2 2 2 3 2" xfId="9561"/>
    <cellStyle name="Porcentagem 6 2 2 2 2 4" xfId="6308"/>
    <cellStyle name="Porcentagem 6 2 2 2 2 4 2" xfId="11250"/>
    <cellStyle name="Porcentagem 6 2 2 2 2 5" xfId="7816"/>
    <cellStyle name="Porcentagem 6 2 2 2 2 6" xfId="2855"/>
    <cellStyle name="Porcentagem 6 2 2 2 3" xfId="1828"/>
    <cellStyle name="Porcentagem 6 2 2 2 3 2" xfId="5179"/>
    <cellStyle name="Porcentagem 6 2 2 2 3 2 2" xfId="10163"/>
    <cellStyle name="Porcentagem 6 2 2 2 3 3" xfId="6908"/>
    <cellStyle name="Porcentagem 6 2 2 2 3 3 2" xfId="11850"/>
    <cellStyle name="Porcentagem 6 2 2 2 3 4" xfId="8416"/>
    <cellStyle name="Porcentagem 6 2 2 2 3 5" xfId="3455"/>
    <cellStyle name="Porcentagem 6 2 2 2 4" xfId="4194"/>
    <cellStyle name="Porcentagem 6 2 2 2 4 2" xfId="9180"/>
    <cellStyle name="Porcentagem 6 2 2 2 5" xfId="5941"/>
    <cellStyle name="Porcentagem 6 2 2 2 5 2" xfId="10883"/>
    <cellStyle name="Porcentagem 6 2 2 2 6" xfId="7449"/>
    <cellStyle name="Porcentagem 6 2 2 2 7" xfId="2488"/>
    <cellStyle name="Porcentagem 6 2 2 3" xfId="903"/>
    <cellStyle name="Porcentagem 6 2 2 3 2" xfId="1830"/>
    <cellStyle name="Porcentagem 6 2 2 3 2 2" xfId="5181"/>
    <cellStyle name="Porcentagem 6 2 2 3 2 2 2" xfId="10165"/>
    <cellStyle name="Porcentagem 6 2 2 3 2 3" xfId="6910"/>
    <cellStyle name="Porcentagem 6 2 2 3 2 3 2" xfId="11852"/>
    <cellStyle name="Porcentagem 6 2 2 3 2 4" xfId="8418"/>
    <cellStyle name="Porcentagem 6 2 2 3 2 5" xfId="3457"/>
    <cellStyle name="Porcentagem 6 2 2 3 3" xfId="4336"/>
    <cellStyle name="Porcentagem 6 2 2 3 3 2" xfId="9321"/>
    <cellStyle name="Porcentagem 6 2 2 3 4" xfId="6079"/>
    <cellStyle name="Porcentagem 6 2 2 3 4 2" xfId="11021"/>
    <cellStyle name="Porcentagem 6 2 2 3 5" xfId="7587"/>
    <cellStyle name="Porcentagem 6 2 2 3 6" xfId="2626"/>
    <cellStyle name="Porcentagem 6 2 2 4" xfId="1827"/>
    <cellStyle name="Porcentagem 6 2 2 4 2" xfId="5178"/>
    <cellStyle name="Porcentagem 6 2 2 4 2 2" xfId="10162"/>
    <cellStyle name="Porcentagem 6 2 2 4 3" xfId="6907"/>
    <cellStyle name="Porcentagem 6 2 2 4 3 2" xfId="11849"/>
    <cellStyle name="Porcentagem 6 2 2 4 4" xfId="8415"/>
    <cellStyle name="Porcentagem 6 2 2 4 5" xfId="3454"/>
    <cellStyle name="Porcentagem 6 2 2 5" xfId="3734"/>
    <cellStyle name="Porcentagem 6 2 2 5 2" xfId="5526"/>
    <cellStyle name="Porcentagem 6 2 2 5 2 2" xfId="10481"/>
    <cellStyle name="Porcentagem 6 2 2 5 3" xfId="8694"/>
    <cellStyle name="Porcentagem 6 2 2 6" xfId="4058"/>
    <cellStyle name="Porcentagem 6 2 2 6 2" xfId="8830"/>
    <cellStyle name="Porcentagem 6 2 2 7" xfId="5576"/>
    <cellStyle name="Porcentagem 6 2 2 7 2" xfId="10523"/>
    <cellStyle name="Porcentagem 6 2 2 8" xfId="5806"/>
    <cellStyle name="Porcentagem 6 2 2 8 2" xfId="10748"/>
    <cellStyle name="Porcentagem 6 2 2 9" xfId="7314"/>
    <cellStyle name="Porcentagem 6 2 3" xfId="652"/>
    <cellStyle name="Porcentagem 6 2 3 10" xfId="2395"/>
    <cellStyle name="Porcentagem 6 2 3 2" xfId="793"/>
    <cellStyle name="Porcentagem 6 2 3 2 2" xfId="1258"/>
    <cellStyle name="Porcentagem 6 2 3 2 2 2" xfId="1833"/>
    <cellStyle name="Porcentagem 6 2 3 2 2 2 2" xfId="5184"/>
    <cellStyle name="Porcentagem 6 2 3 2 2 2 2 2" xfId="10168"/>
    <cellStyle name="Porcentagem 6 2 3 2 2 2 3" xfId="6913"/>
    <cellStyle name="Porcentagem 6 2 3 2 2 2 3 2" xfId="11855"/>
    <cellStyle name="Porcentagem 6 2 3 2 2 2 4" xfId="8421"/>
    <cellStyle name="Porcentagem 6 2 3 2 2 2 5" xfId="3460"/>
    <cellStyle name="Porcentagem 6 2 3 2 2 3" xfId="4619"/>
    <cellStyle name="Porcentagem 6 2 3 2 2 3 2" xfId="9603"/>
    <cellStyle name="Porcentagem 6 2 3 2 2 4" xfId="6350"/>
    <cellStyle name="Porcentagem 6 2 3 2 2 4 2" xfId="11292"/>
    <cellStyle name="Porcentagem 6 2 3 2 2 5" xfId="7858"/>
    <cellStyle name="Porcentagem 6 2 3 2 2 6" xfId="2897"/>
    <cellStyle name="Porcentagem 6 2 3 2 3" xfId="1832"/>
    <cellStyle name="Porcentagem 6 2 3 2 3 2" xfId="5183"/>
    <cellStyle name="Porcentagem 6 2 3 2 3 2 2" xfId="10167"/>
    <cellStyle name="Porcentagem 6 2 3 2 3 3" xfId="6912"/>
    <cellStyle name="Porcentagem 6 2 3 2 3 3 2" xfId="11854"/>
    <cellStyle name="Porcentagem 6 2 3 2 3 4" xfId="8420"/>
    <cellStyle name="Porcentagem 6 2 3 2 3 5" xfId="3459"/>
    <cellStyle name="Porcentagem 6 2 3 2 4" xfId="4236"/>
    <cellStyle name="Porcentagem 6 2 3 2 4 2" xfId="9222"/>
    <cellStyle name="Porcentagem 6 2 3 2 5" xfId="5983"/>
    <cellStyle name="Porcentagem 6 2 3 2 5 2" xfId="10925"/>
    <cellStyle name="Porcentagem 6 2 3 2 6" xfId="7491"/>
    <cellStyle name="Porcentagem 6 2 3 2 7" xfId="2530"/>
    <cellStyle name="Porcentagem 6 2 3 3" xfId="946"/>
    <cellStyle name="Porcentagem 6 2 3 3 2" xfId="1834"/>
    <cellStyle name="Porcentagem 6 2 3 3 2 2" xfId="5185"/>
    <cellStyle name="Porcentagem 6 2 3 3 2 2 2" xfId="10169"/>
    <cellStyle name="Porcentagem 6 2 3 3 2 3" xfId="6914"/>
    <cellStyle name="Porcentagem 6 2 3 3 2 3 2" xfId="11856"/>
    <cellStyle name="Porcentagem 6 2 3 3 2 4" xfId="8422"/>
    <cellStyle name="Porcentagem 6 2 3 3 2 5" xfId="3461"/>
    <cellStyle name="Porcentagem 6 2 3 3 3" xfId="4378"/>
    <cellStyle name="Porcentagem 6 2 3 3 3 2" xfId="9363"/>
    <cellStyle name="Porcentagem 6 2 3 3 4" xfId="6121"/>
    <cellStyle name="Porcentagem 6 2 3 3 4 2" xfId="11063"/>
    <cellStyle name="Porcentagem 6 2 3 3 5" xfId="7629"/>
    <cellStyle name="Porcentagem 6 2 3 3 6" xfId="2668"/>
    <cellStyle name="Porcentagem 6 2 3 4" xfId="1831"/>
    <cellStyle name="Porcentagem 6 2 3 4 2" xfId="5182"/>
    <cellStyle name="Porcentagem 6 2 3 4 2 2" xfId="10166"/>
    <cellStyle name="Porcentagem 6 2 3 4 3" xfId="6911"/>
    <cellStyle name="Porcentagem 6 2 3 4 3 2" xfId="11853"/>
    <cellStyle name="Porcentagem 6 2 3 4 4" xfId="8419"/>
    <cellStyle name="Porcentagem 6 2 3 4 5" xfId="3458"/>
    <cellStyle name="Porcentagem 6 2 3 5" xfId="3776"/>
    <cellStyle name="Porcentagem 6 2 3 5 2" xfId="5542"/>
    <cellStyle name="Porcentagem 6 2 3 5 2 2" xfId="10492"/>
    <cellStyle name="Porcentagem 6 2 3 5 3" xfId="8736"/>
    <cellStyle name="Porcentagem 6 2 3 6" xfId="4101"/>
    <cellStyle name="Porcentagem 6 2 3 6 2" xfId="8872"/>
    <cellStyle name="Porcentagem 6 2 3 7" xfId="3852"/>
    <cellStyle name="Porcentagem 6 2 3 7 2" xfId="8942"/>
    <cellStyle name="Porcentagem 6 2 3 8" xfId="5848"/>
    <cellStyle name="Porcentagem 6 2 3 8 2" xfId="10790"/>
    <cellStyle name="Porcentagem 6 2 3 9" xfId="7356"/>
    <cellStyle name="Porcentagem 6 2 4" xfId="490"/>
    <cellStyle name="Porcentagem 6 2 4 2" xfId="1056"/>
    <cellStyle name="Porcentagem 6 2 4 2 2" xfId="1836"/>
    <cellStyle name="Porcentagem 6 2 4 2 2 2" xfId="5187"/>
    <cellStyle name="Porcentagem 6 2 4 2 2 2 2" xfId="10171"/>
    <cellStyle name="Porcentagem 6 2 4 2 2 3" xfId="6916"/>
    <cellStyle name="Porcentagem 6 2 4 2 2 3 2" xfId="11858"/>
    <cellStyle name="Porcentagem 6 2 4 2 2 4" xfId="8424"/>
    <cellStyle name="Porcentagem 6 2 4 2 2 5" xfId="3463"/>
    <cellStyle name="Porcentagem 6 2 4 2 3" xfId="4471"/>
    <cellStyle name="Porcentagem 6 2 4 2 3 2" xfId="9456"/>
    <cellStyle name="Porcentagem 6 2 4 2 4" xfId="6211"/>
    <cellStyle name="Porcentagem 6 2 4 2 4 2" xfId="11153"/>
    <cellStyle name="Porcentagem 6 2 4 2 5" xfId="7719"/>
    <cellStyle name="Porcentagem 6 2 4 2 6" xfId="2758"/>
    <cellStyle name="Porcentagem 6 2 4 3" xfId="1835"/>
    <cellStyle name="Porcentagem 6 2 4 3 2" xfId="5186"/>
    <cellStyle name="Porcentagem 6 2 4 3 2 2" xfId="10170"/>
    <cellStyle name="Porcentagem 6 2 4 3 3" xfId="6915"/>
    <cellStyle name="Porcentagem 6 2 4 3 3 2" xfId="11857"/>
    <cellStyle name="Porcentagem 6 2 4 3 4" xfId="8423"/>
    <cellStyle name="Porcentagem 6 2 4 3 5" xfId="3462"/>
    <cellStyle name="Porcentagem 6 2 4 4" xfId="4002"/>
    <cellStyle name="Porcentagem 6 2 4 4 2" xfId="9074"/>
    <cellStyle name="Porcentagem 6 2 4 5" xfId="5759"/>
    <cellStyle name="Porcentagem 6 2 4 5 2" xfId="10701"/>
    <cellStyle name="Porcentagem 6 2 4 6" xfId="7267"/>
    <cellStyle name="Porcentagem 6 2 4 7" xfId="2306"/>
    <cellStyle name="Porcentagem 6 2 5" xfId="703"/>
    <cellStyle name="Porcentagem 6 2 5 2" xfId="1169"/>
    <cellStyle name="Porcentagem 6 2 5 2 2" xfId="1838"/>
    <cellStyle name="Porcentagem 6 2 5 2 2 2" xfId="5189"/>
    <cellStyle name="Porcentagem 6 2 5 2 2 2 2" xfId="10173"/>
    <cellStyle name="Porcentagem 6 2 5 2 2 3" xfId="6918"/>
    <cellStyle name="Porcentagem 6 2 5 2 2 3 2" xfId="11860"/>
    <cellStyle name="Porcentagem 6 2 5 2 2 4" xfId="8426"/>
    <cellStyle name="Porcentagem 6 2 5 2 2 5" xfId="3465"/>
    <cellStyle name="Porcentagem 6 2 5 2 3" xfId="4530"/>
    <cellStyle name="Porcentagem 6 2 5 2 3 2" xfId="9514"/>
    <cellStyle name="Porcentagem 6 2 5 2 4" xfId="6261"/>
    <cellStyle name="Porcentagem 6 2 5 2 4 2" xfId="11203"/>
    <cellStyle name="Porcentagem 6 2 5 2 5" xfId="7769"/>
    <cellStyle name="Porcentagem 6 2 5 2 6" xfId="2808"/>
    <cellStyle name="Porcentagem 6 2 5 3" xfId="1837"/>
    <cellStyle name="Porcentagem 6 2 5 3 2" xfId="5188"/>
    <cellStyle name="Porcentagem 6 2 5 3 2 2" xfId="10172"/>
    <cellStyle name="Porcentagem 6 2 5 3 3" xfId="6917"/>
    <cellStyle name="Porcentagem 6 2 5 3 3 2" xfId="11859"/>
    <cellStyle name="Porcentagem 6 2 5 3 4" xfId="8425"/>
    <cellStyle name="Porcentagem 6 2 5 3 5" xfId="3464"/>
    <cellStyle name="Porcentagem 6 2 5 4" xfId="4147"/>
    <cellStyle name="Porcentagem 6 2 5 4 2" xfId="9133"/>
    <cellStyle name="Porcentagem 6 2 5 5" xfId="5894"/>
    <cellStyle name="Porcentagem 6 2 5 5 2" xfId="10836"/>
    <cellStyle name="Porcentagem 6 2 5 6" xfId="7402"/>
    <cellStyle name="Porcentagem 6 2 5 7" xfId="2441"/>
    <cellStyle name="Porcentagem 6 2 6" xfId="374"/>
    <cellStyle name="Porcentagem 6 2 6 2" xfId="999"/>
    <cellStyle name="Porcentagem 6 2 6 2 2" xfId="1840"/>
    <cellStyle name="Porcentagem 6 2 6 2 2 2" xfId="5191"/>
    <cellStyle name="Porcentagem 6 2 6 2 2 2 2" xfId="10175"/>
    <cellStyle name="Porcentagem 6 2 6 2 2 3" xfId="6920"/>
    <cellStyle name="Porcentagem 6 2 6 2 2 3 2" xfId="11862"/>
    <cellStyle name="Porcentagem 6 2 6 2 2 4" xfId="8428"/>
    <cellStyle name="Porcentagem 6 2 6 2 2 5" xfId="3467"/>
    <cellStyle name="Porcentagem 6 2 6 2 3" xfId="4425"/>
    <cellStyle name="Porcentagem 6 2 6 2 3 2" xfId="9410"/>
    <cellStyle name="Porcentagem 6 2 6 2 4" xfId="6167"/>
    <cellStyle name="Porcentagem 6 2 6 2 4 2" xfId="11109"/>
    <cellStyle name="Porcentagem 6 2 6 2 5" xfId="7675"/>
    <cellStyle name="Porcentagem 6 2 6 2 6" xfId="2714"/>
    <cellStyle name="Porcentagem 6 2 6 3" xfId="1839"/>
    <cellStyle name="Porcentagem 6 2 6 3 2" xfId="5190"/>
    <cellStyle name="Porcentagem 6 2 6 3 2 2" xfId="10174"/>
    <cellStyle name="Porcentagem 6 2 6 3 3" xfId="6919"/>
    <cellStyle name="Porcentagem 6 2 6 3 3 2" xfId="11861"/>
    <cellStyle name="Porcentagem 6 2 6 3 4" xfId="8427"/>
    <cellStyle name="Porcentagem 6 2 6 3 5" xfId="3466"/>
    <cellStyle name="Porcentagem 6 2 6 4" xfId="3943"/>
    <cellStyle name="Porcentagem 6 2 6 4 2" xfId="9023"/>
    <cellStyle name="Porcentagem 6 2 6 5" xfId="5710"/>
    <cellStyle name="Porcentagem 6 2 6 5 2" xfId="10652"/>
    <cellStyle name="Porcentagem 6 2 6 6" xfId="7218"/>
    <cellStyle name="Porcentagem 6 2 6 7" xfId="2257"/>
    <cellStyle name="Porcentagem 6 2 7" xfId="852"/>
    <cellStyle name="Porcentagem 6 2 7 2" xfId="1841"/>
    <cellStyle name="Porcentagem 6 2 7 2 2" xfId="5192"/>
    <cellStyle name="Porcentagem 6 2 7 2 2 2" xfId="10176"/>
    <cellStyle name="Porcentagem 6 2 7 2 3" xfId="6921"/>
    <cellStyle name="Porcentagem 6 2 7 2 3 2" xfId="11863"/>
    <cellStyle name="Porcentagem 6 2 7 2 4" xfId="8429"/>
    <cellStyle name="Porcentagem 6 2 7 2 5" xfId="3468"/>
    <cellStyle name="Porcentagem 6 2 7 3" xfId="4287"/>
    <cellStyle name="Porcentagem 6 2 7 3 2" xfId="9273"/>
    <cellStyle name="Porcentagem 6 2 7 4" xfId="6032"/>
    <cellStyle name="Porcentagem 6 2 7 4 2" xfId="10974"/>
    <cellStyle name="Porcentagem 6 2 7 5" xfId="7540"/>
    <cellStyle name="Porcentagem 6 2 7 6" xfId="2579"/>
    <cellStyle name="Porcentagem 6 2 8" xfId="1319"/>
    <cellStyle name="Porcentagem 6 2 8 2" xfId="4670"/>
    <cellStyle name="Porcentagem 6 2 8 2 2" xfId="9654"/>
    <cellStyle name="Porcentagem 6 2 8 3" xfId="6399"/>
    <cellStyle name="Porcentagem 6 2 8 3 2" xfId="11341"/>
    <cellStyle name="Porcentagem 6 2 8 4" xfId="7907"/>
    <cellStyle name="Porcentagem 6 2 8 5" xfId="2946"/>
    <cellStyle name="Porcentagem 6 2 9" xfId="262"/>
    <cellStyle name="Porcentagem 6 2 9 2" xfId="3888"/>
    <cellStyle name="Porcentagem 6 2 9 2 2" xfId="8975"/>
    <cellStyle name="Porcentagem 6 2 9 3" xfId="5666"/>
    <cellStyle name="Porcentagem 6 2 9 3 2" xfId="10608"/>
    <cellStyle name="Porcentagem 6 2 9 4" xfId="7174"/>
    <cellStyle name="Porcentagem 6 2 9 5" xfId="2212"/>
    <cellStyle name="Porcentagem 6 3" xfId="599"/>
    <cellStyle name="Porcentagem 6 3 10" xfId="2352"/>
    <cellStyle name="Porcentagem 6 3 2" xfId="749"/>
    <cellStyle name="Porcentagem 6 3 2 2" xfId="1215"/>
    <cellStyle name="Porcentagem 6 3 2 2 2" xfId="1844"/>
    <cellStyle name="Porcentagem 6 3 2 2 2 2" xfId="5195"/>
    <cellStyle name="Porcentagem 6 3 2 2 2 2 2" xfId="10179"/>
    <cellStyle name="Porcentagem 6 3 2 2 2 3" xfId="6924"/>
    <cellStyle name="Porcentagem 6 3 2 2 2 3 2" xfId="11866"/>
    <cellStyle name="Porcentagem 6 3 2 2 2 4" xfId="8432"/>
    <cellStyle name="Porcentagem 6 3 2 2 2 5" xfId="3471"/>
    <cellStyle name="Porcentagem 6 3 2 2 3" xfId="4576"/>
    <cellStyle name="Porcentagem 6 3 2 2 3 2" xfId="9560"/>
    <cellStyle name="Porcentagem 6 3 2 2 4" xfId="6307"/>
    <cellStyle name="Porcentagem 6 3 2 2 4 2" xfId="11249"/>
    <cellStyle name="Porcentagem 6 3 2 2 5" xfId="7815"/>
    <cellStyle name="Porcentagem 6 3 2 2 6" xfId="2854"/>
    <cellStyle name="Porcentagem 6 3 2 3" xfId="1843"/>
    <cellStyle name="Porcentagem 6 3 2 3 2" xfId="5194"/>
    <cellStyle name="Porcentagem 6 3 2 3 2 2" xfId="10178"/>
    <cellStyle name="Porcentagem 6 3 2 3 3" xfId="6923"/>
    <cellStyle name="Porcentagem 6 3 2 3 3 2" xfId="11865"/>
    <cellStyle name="Porcentagem 6 3 2 3 4" xfId="8431"/>
    <cellStyle name="Porcentagem 6 3 2 3 5" xfId="3470"/>
    <cellStyle name="Porcentagem 6 3 2 4" xfId="4193"/>
    <cellStyle name="Porcentagem 6 3 2 4 2" xfId="9179"/>
    <cellStyle name="Porcentagem 6 3 2 5" xfId="5940"/>
    <cellStyle name="Porcentagem 6 3 2 5 2" xfId="10882"/>
    <cellStyle name="Porcentagem 6 3 2 6" xfId="7448"/>
    <cellStyle name="Porcentagem 6 3 2 7" xfId="2487"/>
    <cellStyle name="Porcentagem 6 3 3" xfId="902"/>
    <cellStyle name="Porcentagem 6 3 3 2" xfId="1845"/>
    <cellStyle name="Porcentagem 6 3 3 2 2" xfId="5196"/>
    <cellStyle name="Porcentagem 6 3 3 2 2 2" xfId="10180"/>
    <cellStyle name="Porcentagem 6 3 3 2 3" xfId="6925"/>
    <cellStyle name="Porcentagem 6 3 3 2 3 2" xfId="11867"/>
    <cellStyle name="Porcentagem 6 3 3 2 4" xfId="8433"/>
    <cellStyle name="Porcentagem 6 3 3 2 5" xfId="3472"/>
    <cellStyle name="Porcentagem 6 3 3 3" xfId="4335"/>
    <cellStyle name="Porcentagem 6 3 3 3 2" xfId="9320"/>
    <cellStyle name="Porcentagem 6 3 3 4" xfId="6078"/>
    <cellStyle name="Porcentagem 6 3 3 4 2" xfId="11020"/>
    <cellStyle name="Porcentagem 6 3 3 5" xfId="7586"/>
    <cellStyle name="Porcentagem 6 3 3 6" xfId="2625"/>
    <cellStyle name="Porcentagem 6 3 4" xfId="1842"/>
    <cellStyle name="Porcentagem 6 3 4 2" xfId="5193"/>
    <cellStyle name="Porcentagem 6 3 4 2 2" xfId="10177"/>
    <cellStyle name="Porcentagem 6 3 4 3" xfId="6922"/>
    <cellStyle name="Porcentagem 6 3 4 3 2" xfId="11864"/>
    <cellStyle name="Porcentagem 6 3 4 4" xfId="8430"/>
    <cellStyle name="Porcentagem 6 3 4 5" xfId="3469"/>
    <cellStyle name="Porcentagem 6 3 5" xfId="3733"/>
    <cellStyle name="Porcentagem 6 3 5 2" xfId="5438"/>
    <cellStyle name="Porcentagem 6 3 5 2 2" xfId="10411"/>
    <cellStyle name="Porcentagem 6 3 5 3" xfId="8693"/>
    <cellStyle name="Porcentagem 6 3 6" xfId="4057"/>
    <cellStyle name="Porcentagem 6 3 6 2" xfId="8829"/>
    <cellStyle name="Porcentagem 6 3 7" xfId="5476"/>
    <cellStyle name="Porcentagem 6 3 7 2" xfId="10440"/>
    <cellStyle name="Porcentagem 6 3 8" xfId="5805"/>
    <cellStyle name="Porcentagem 6 3 8 2" xfId="10747"/>
    <cellStyle name="Porcentagem 6 3 9" xfId="7313"/>
    <cellStyle name="Porcentagem 6 4" xfId="651"/>
    <cellStyle name="Porcentagem 6 4 10" xfId="2394"/>
    <cellStyle name="Porcentagem 6 4 2" xfId="792"/>
    <cellStyle name="Porcentagem 6 4 2 2" xfId="1257"/>
    <cellStyle name="Porcentagem 6 4 2 2 2" xfId="1848"/>
    <cellStyle name="Porcentagem 6 4 2 2 2 2" xfId="5199"/>
    <cellStyle name="Porcentagem 6 4 2 2 2 2 2" xfId="10183"/>
    <cellStyle name="Porcentagem 6 4 2 2 2 3" xfId="6928"/>
    <cellStyle name="Porcentagem 6 4 2 2 2 3 2" xfId="11870"/>
    <cellStyle name="Porcentagem 6 4 2 2 2 4" xfId="8436"/>
    <cellStyle name="Porcentagem 6 4 2 2 2 5" xfId="3475"/>
    <cellStyle name="Porcentagem 6 4 2 2 3" xfId="4618"/>
    <cellStyle name="Porcentagem 6 4 2 2 3 2" xfId="9602"/>
    <cellStyle name="Porcentagem 6 4 2 2 4" xfId="6349"/>
    <cellStyle name="Porcentagem 6 4 2 2 4 2" xfId="11291"/>
    <cellStyle name="Porcentagem 6 4 2 2 5" xfId="7857"/>
    <cellStyle name="Porcentagem 6 4 2 2 6" xfId="2896"/>
    <cellStyle name="Porcentagem 6 4 2 3" xfId="1847"/>
    <cellStyle name="Porcentagem 6 4 2 3 2" xfId="5198"/>
    <cellStyle name="Porcentagem 6 4 2 3 2 2" xfId="10182"/>
    <cellStyle name="Porcentagem 6 4 2 3 3" xfId="6927"/>
    <cellStyle name="Porcentagem 6 4 2 3 3 2" xfId="11869"/>
    <cellStyle name="Porcentagem 6 4 2 3 4" xfId="8435"/>
    <cellStyle name="Porcentagem 6 4 2 3 5" xfId="3474"/>
    <cellStyle name="Porcentagem 6 4 2 4" xfId="4235"/>
    <cellStyle name="Porcentagem 6 4 2 4 2" xfId="9221"/>
    <cellStyle name="Porcentagem 6 4 2 5" xfId="5982"/>
    <cellStyle name="Porcentagem 6 4 2 5 2" xfId="10924"/>
    <cellStyle name="Porcentagem 6 4 2 6" xfId="7490"/>
    <cellStyle name="Porcentagem 6 4 2 7" xfId="2529"/>
    <cellStyle name="Porcentagem 6 4 3" xfId="945"/>
    <cellStyle name="Porcentagem 6 4 3 2" xfId="1849"/>
    <cellStyle name="Porcentagem 6 4 3 2 2" xfId="5200"/>
    <cellStyle name="Porcentagem 6 4 3 2 2 2" xfId="10184"/>
    <cellStyle name="Porcentagem 6 4 3 2 3" xfId="6929"/>
    <cellStyle name="Porcentagem 6 4 3 2 3 2" xfId="11871"/>
    <cellStyle name="Porcentagem 6 4 3 2 4" xfId="8437"/>
    <cellStyle name="Porcentagem 6 4 3 2 5" xfId="3476"/>
    <cellStyle name="Porcentagem 6 4 3 3" xfId="4377"/>
    <cellStyle name="Porcentagem 6 4 3 3 2" xfId="9362"/>
    <cellStyle name="Porcentagem 6 4 3 4" xfId="6120"/>
    <cellStyle name="Porcentagem 6 4 3 4 2" xfId="11062"/>
    <cellStyle name="Porcentagem 6 4 3 5" xfId="7628"/>
    <cellStyle name="Porcentagem 6 4 3 6" xfId="2667"/>
    <cellStyle name="Porcentagem 6 4 4" xfId="1846"/>
    <cellStyle name="Porcentagem 6 4 4 2" xfId="5197"/>
    <cellStyle name="Porcentagem 6 4 4 2 2" xfId="10181"/>
    <cellStyle name="Porcentagem 6 4 4 3" xfId="6926"/>
    <cellStyle name="Porcentagem 6 4 4 3 2" xfId="11868"/>
    <cellStyle name="Porcentagem 6 4 4 4" xfId="8434"/>
    <cellStyle name="Porcentagem 6 4 4 5" xfId="3473"/>
    <cellStyle name="Porcentagem 6 4 5" xfId="3775"/>
    <cellStyle name="Porcentagem 6 4 5 2" xfId="5543"/>
    <cellStyle name="Porcentagem 6 4 5 2 2" xfId="10493"/>
    <cellStyle name="Porcentagem 6 4 5 3" xfId="8735"/>
    <cellStyle name="Porcentagem 6 4 6" xfId="4100"/>
    <cellStyle name="Porcentagem 6 4 6 2" xfId="8871"/>
    <cellStyle name="Porcentagem 6 4 7" xfId="5582"/>
    <cellStyle name="Porcentagem 6 4 7 2" xfId="10528"/>
    <cellStyle name="Porcentagem 6 4 8" xfId="5847"/>
    <cellStyle name="Porcentagem 6 4 8 2" xfId="10789"/>
    <cellStyle name="Porcentagem 6 4 9" xfId="7355"/>
    <cellStyle name="Porcentagem 6 5" xfId="489"/>
    <cellStyle name="Porcentagem 6 5 2" xfId="1055"/>
    <cellStyle name="Porcentagem 6 5 2 2" xfId="1851"/>
    <cellStyle name="Porcentagem 6 5 2 2 2" xfId="5202"/>
    <cellStyle name="Porcentagem 6 5 2 2 2 2" xfId="10186"/>
    <cellStyle name="Porcentagem 6 5 2 2 3" xfId="6931"/>
    <cellStyle name="Porcentagem 6 5 2 2 3 2" xfId="11873"/>
    <cellStyle name="Porcentagem 6 5 2 2 4" xfId="8439"/>
    <cellStyle name="Porcentagem 6 5 2 2 5" xfId="3478"/>
    <cellStyle name="Porcentagem 6 5 2 3" xfId="4470"/>
    <cellStyle name="Porcentagem 6 5 2 3 2" xfId="9455"/>
    <cellStyle name="Porcentagem 6 5 2 4" xfId="6210"/>
    <cellStyle name="Porcentagem 6 5 2 4 2" xfId="11152"/>
    <cellStyle name="Porcentagem 6 5 2 5" xfId="7718"/>
    <cellStyle name="Porcentagem 6 5 2 6" xfId="2757"/>
    <cellStyle name="Porcentagem 6 5 3" xfId="1850"/>
    <cellStyle name="Porcentagem 6 5 3 2" xfId="5201"/>
    <cellStyle name="Porcentagem 6 5 3 2 2" xfId="10185"/>
    <cellStyle name="Porcentagem 6 5 3 3" xfId="6930"/>
    <cellStyle name="Porcentagem 6 5 3 3 2" xfId="11872"/>
    <cellStyle name="Porcentagem 6 5 3 4" xfId="8438"/>
    <cellStyle name="Porcentagem 6 5 3 5" xfId="3477"/>
    <cellStyle name="Porcentagem 6 5 4" xfId="4001"/>
    <cellStyle name="Porcentagem 6 5 4 2" xfId="9073"/>
    <cellStyle name="Porcentagem 6 5 5" xfId="5758"/>
    <cellStyle name="Porcentagem 6 5 5 2" xfId="10700"/>
    <cellStyle name="Porcentagem 6 5 6" xfId="7266"/>
    <cellStyle name="Porcentagem 6 5 7" xfId="2305"/>
    <cellStyle name="Porcentagem 6 6" xfId="702"/>
    <cellStyle name="Porcentagem 6 6 2" xfId="1168"/>
    <cellStyle name="Porcentagem 6 6 2 2" xfId="1853"/>
    <cellStyle name="Porcentagem 6 6 2 2 2" xfId="5204"/>
    <cellStyle name="Porcentagem 6 6 2 2 2 2" xfId="10188"/>
    <cellStyle name="Porcentagem 6 6 2 2 3" xfId="6933"/>
    <cellStyle name="Porcentagem 6 6 2 2 3 2" xfId="11875"/>
    <cellStyle name="Porcentagem 6 6 2 2 4" xfId="8441"/>
    <cellStyle name="Porcentagem 6 6 2 2 5" xfId="3480"/>
    <cellStyle name="Porcentagem 6 6 2 3" xfId="4529"/>
    <cellStyle name="Porcentagem 6 6 2 3 2" xfId="9513"/>
    <cellStyle name="Porcentagem 6 6 2 4" xfId="6260"/>
    <cellStyle name="Porcentagem 6 6 2 4 2" xfId="11202"/>
    <cellStyle name="Porcentagem 6 6 2 5" xfId="7768"/>
    <cellStyle name="Porcentagem 6 6 2 6" xfId="2807"/>
    <cellStyle name="Porcentagem 6 6 3" xfId="1852"/>
    <cellStyle name="Porcentagem 6 6 3 2" xfId="5203"/>
    <cellStyle name="Porcentagem 6 6 3 2 2" xfId="10187"/>
    <cellStyle name="Porcentagem 6 6 3 3" xfId="6932"/>
    <cellStyle name="Porcentagem 6 6 3 3 2" xfId="11874"/>
    <cellStyle name="Porcentagem 6 6 3 4" xfId="8440"/>
    <cellStyle name="Porcentagem 6 6 3 5" xfId="3479"/>
    <cellStyle name="Porcentagem 6 6 4" xfId="4146"/>
    <cellStyle name="Porcentagem 6 6 4 2" xfId="9132"/>
    <cellStyle name="Porcentagem 6 6 5" xfId="5893"/>
    <cellStyle name="Porcentagem 6 6 5 2" xfId="10835"/>
    <cellStyle name="Porcentagem 6 6 6" xfId="7401"/>
    <cellStyle name="Porcentagem 6 6 7" xfId="2440"/>
    <cellStyle name="Porcentagem 6 7" xfId="373"/>
    <cellStyle name="Porcentagem 6 7 2" xfId="998"/>
    <cellStyle name="Porcentagem 6 7 2 2" xfId="1855"/>
    <cellStyle name="Porcentagem 6 7 2 2 2" xfId="5206"/>
    <cellStyle name="Porcentagem 6 7 2 2 2 2" xfId="10190"/>
    <cellStyle name="Porcentagem 6 7 2 2 3" xfId="6935"/>
    <cellStyle name="Porcentagem 6 7 2 2 3 2" xfId="11877"/>
    <cellStyle name="Porcentagem 6 7 2 2 4" xfId="8443"/>
    <cellStyle name="Porcentagem 6 7 2 2 5" xfId="3482"/>
    <cellStyle name="Porcentagem 6 7 2 3" xfId="4424"/>
    <cellStyle name="Porcentagem 6 7 2 3 2" xfId="9409"/>
    <cellStyle name="Porcentagem 6 7 2 4" xfId="6166"/>
    <cellStyle name="Porcentagem 6 7 2 4 2" xfId="11108"/>
    <cellStyle name="Porcentagem 6 7 2 5" xfId="7674"/>
    <cellStyle name="Porcentagem 6 7 2 6" xfId="2713"/>
    <cellStyle name="Porcentagem 6 7 3" xfId="1854"/>
    <cellStyle name="Porcentagem 6 7 3 2" xfId="5205"/>
    <cellStyle name="Porcentagem 6 7 3 2 2" xfId="10189"/>
    <cellStyle name="Porcentagem 6 7 3 3" xfId="6934"/>
    <cellStyle name="Porcentagem 6 7 3 3 2" xfId="11876"/>
    <cellStyle name="Porcentagem 6 7 3 4" xfId="8442"/>
    <cellStyle name="Porcentagem 6 7 3 5" xfId="3481"/>
    <cellStyle name="Porcentagem 6 7 4" xfId="3942"/>
    <cellStyle name="Porcentagem 6 7 4 2" xfId="9022"/>
    <cellStyle name="Porcentagem 6 7 5" xfId="5709"/>
    <cellStyle name="Porcentagem 6 7 5 2" xfId="10651"/>
    <cellStyle name="Porcentagem 6 7 6" xfId="7217"/>
    <cellStyle name="Porcentagem 6 7 7" xfId="2256"/>
    <cellStyle name="Porcentagem 6 8" xfId="851"/>
    <cellStyle name="Porcentagem 6 8 2" xfId="1856"/>
    <cellStyle name="Porcentagem 6 8 2 2" xfId="5207"/>
    <cellStyle name="Porcentagem 6 8 2 2 2" xfId="10191"/>
    <cellStyle name="Porcentagem 6 8 2 3" xfId="6936"/>
    <cellStyle name="Porcentagem 6 8 2 3 2" xfId="11878"/>
    <cellStyle name="Porcentagem 6 8 2 4" xfId="8444"/>
    <cellStyle name="Porcentagem 6 8 2 5" xfId="3483"/>
    <cellStyle name="Porcentagem 6 8 3" xfId="4286"/>
    <cellStyle name="Porcentagem 6 8 3 2" xfId="9272"/>
    <cellStyle name="Porcentagem 6 8 4" xfId="6031"/>
    <cellStyle name="Porcentagem 6 8 4 2" xfId="10973"/>
    <cellStyle name="Porcentagem 6 8 5" xfId="7539"/>
    <cellStyle name="Porcentagem 6 8 6" xfId="2578"/>
    <cellStyle name="Porcentagem 6 9" xfId="1318"/>
    <cellStyle name="Porcentagem 6 9 2" xfId="4669"/>
    <cellStyle name="Porcentagem 6 9 2 2" xfId="9653"/>
    <cellStyle name="Porcentagem 6 9 3" xfId="6398"/>
    <cellStyle name="Porcentagem 6 9 3 2" xfId="11340"/>
    <cellStyle name="Porcentagem 6 9 4" xfId="7906"/>
    <cellStyle name="Porcentagem 6 9 5" xfId="2945"/>
    <cellStyle name="Porcentagem 7" xfId="280"/>
    <cellStyle name="Porcentagem 7 2" xfId="1020"/>
    <cellStyle name="Porcentagem 8" xfId="5381"/>
    <cellStyle name="Porcentagem 9" xfId="73"/>
    <cellStyle name="Result" xfId="41"/>
    <cellStyle name="Result2" xfId="42"/>
    <cellStyle name="Saída 2" xfId="5376"/>
    <cellStyle name="Sep. milhar [0]" xfId="115"/>
    <cellStyle name="Separador de m" xfId="116"/>
    <cellStyle name="Separador de milhares 2" xfId="44"/>
    <cellStyle name="Separador de milhares 2 2" xfId="49"/>
    <cellStyle name="Separador de milhares 2 2 2" xfId="602"/>
    <cellStyle name="Separador de milhares 2 2 2 2" xfId="1128"/>
    <cellStyle name="Separador de milhares 2 2 2 2 2" xfId="12245"/>
    <cellStyle name="Separador de milhares 2 2 2 2 2 2" xfId="17726"/>
    <cellStyle name="Separador de milhares 2 2 2 3" xfId="12123"/>
    <cellStyle name="Separador de milhares 2 2 2 3 2" xfId="17604"/>
    <cellStyle name="Separador de milhares 2 2 3" xfId="491"/>
    <cellStyle name="Separador de milhares 2 2 3 2" xfId="12107"/>
    <cellStyle name="Separador de milhares 2 2 3 2 2" xfId="17588"/>
    <cellStyle name="Separador de milhares 2 2 4" xfId="375"/>
    <cellStyle name="Separador de milhares 2 2 4 2" xfId="12087"/>
    <cellStyle name="Separador de milhares 2 2 4 2 2" xfId="17568"/>
    <cellStyle name="Separador de milhares 2 2 5" xfId="12049"/>
    <cellStyle name="Separador de milhares 2 2 5 2" xfId="17530"/>
    <cellStyle name="Separador de milhares 2 3" xfId="601"/>
    <cellStyle name="Separador de milhares 2 3 2" xfId="1127"/>
    <cellStyle name="Separador de milhares 2 3 2 2" xfId="12244"/>
    <cellStyle name="Separador de milhares 2 3 2 2 2" xfId="17725"/>
    <cellStyle name="Separador de milhares 2 3 3" xfId="12122"/>
    <cellStyle name="Separador de milhares 2 3 3 2" xfId="17603"/>
    <cellStyle name="Separador de milhares 2 4" xfId="405"/>
    <cellStyle name="Separador de milhares 2 4 2" xfId="12104"/>
    <cellStyle name="Separador de milhares 2 4 2 2" xfId="17585"/>
    <cellStyle name="Separador de milhares 2 5" xfId="289"/>
    <cellStyle name="Separador de milhares 2 5 2" xfId="12084"/>
    <cellStyle name="Separador de milhares 2 5 2 2" xfId="17565"/>
    <cellStyle name="Separador de milhares 2 6" xfId="12048"/>
    <cellStyle name="Separador de milhares 2 6 2" xfId="17529"/>
    <cellStyle name="Separador de milhares 3" xfId="50"/>
    <cellStyle name="Separador de milhares 3 2" xfId="12050"/>
    <cellStyle name="Separador de milhares 3 2 2" xfId="17531"/>
    <cellStyle name="Separador de milhares 4" xfId="45"/>
    <cellStyle name="Sepavador de milhares [0]_Pasta2" xfId="117"/>
    <cellStyle name="Standard_RP100_01 (metr.)" xfId="118"/>
    <cellStyle name="Texto de Aviso 2" xfId="5474"/>
    <cellStyle name="Texto Explicativo 2" xfId="5385"/>
    <cellStyle name="Título 1 2" xfId="5593"/>
    <cellStyle name="Título 2 2" xfId="5442"/>
    <cellStyle name="Título 3 2" xfId="5451"/>
    <cellStyle name="Título 4 2" xfId="5528"/>
    <cellStyle name="Titulo1" xfId="119"/>
    <cellStyle name="Titulo2" xfId="120"/>
    <cellStyle name="Vírgula" xfId="1" builtinId="3"/>
    <cellStyle name="Vírgula 10" xfId="122"/>
    <cellStyle name="Vírgula 10 10" xfId="264"/>
    <cellStyle name="Vírgula 10 10 2" xfId="3889"/>
    <cellStyle name="Vírgula 10 10 2 2" xfId="8976"/>
    <cellStyle name="Vírgula 10 10 2 2 2" xfId="14067"/>
    <cellStyle name="Vírgula 10 10 2 2 2 2" xfId="19547"/>
    <cellStyle name="Vírgula 10 10 2 2 3" xfId="16792"/>
    <cellStyle name="Vírgula 10 10 2 3" xfId="12871"/>
    <cellStyle name="Vírgula 10 10 2 3 2" xfId="18351"/>
    <cellStyle name="Vírgula 10 10 2 4" xfId="15597"/>
    <cellStyle name="Vírgula 10 10 3" xfId="5667"/>
    <cellStyle name="Vírgula 10 10 3 2" xfId="10609"/>
    <cellStyle name="Vírgula 10 10 3 2 2" xfId="14455"/>
    <cellStyle name="Vírgula 10 10 3 2 2 2" xfId="19935"/>
    <cellStyle name="Vírgula 10 10 3 2 3" xfId="17180"/>
    <cellStyle name="Vírgula 10 10 3 3" xfId="13284"/>
    <cellStyle name="Vírgula 10 10 3 3 2" xfId="18764"/>
    <cellStyle name="Vírgula 10 10 3 4" xfId="16009"/>
    <cellStyle name="Vírgula 10 10 4" xfId="7175"/>
    <cellStyle name="Vírgula 10 10 4 2" xfId="13641"/>
    <cellStyle name="Vírgula 10 10 4 2 2" xfId="19121"/>
    <cellStyle name="Vírgula 10 10 4 3" xfId="16366"/>
    <cellStyle name="Vírgula 10 10 5" xfId="2214"/>
    <cellStyle name="Vírgula 10 10 5 2" xfId="12478"/>
    <cellStyle name="Vírgula 10 10 5 2 2" xfId="17958"/>
    <cellStyle name="Vírgula 10 10 5 3" xfId="15204"/>
    <cellStyle name="Vírgula 10 10 6" xfId="12072"/>
    <cellStyle name="Vírgula 10 10 6 2" xfId="17553"/>
    <cellStyle name="Vírgula 10 10 7" xfId="14832"/>
    <cellStyle name="Vírgula 10 11" xfId="2124"/>
    <cellStyle name="Vírgula 10 11 2" xfId="3802"/>
    <cellStyle name="Vírgula 10 11 2 2" xfId="8895"/>
    <cellStyle name="Vírgula 10 11 2 2 2" xfId="14056"/>
    <cellStyle name="Vírgula 10 11 2 2 2 2" xfId="19536"/>
    <cellStyle name="Vírgula 10 11 2 2 3" xfId="16781"/>
    <cellStyle name="Vírgula 10 11 2 3" xfId="12859"/>
    <cellStyle name="Vírgula 10 11 2 3 2" xfId="18339"/>
    <cellStyle name="Vírgula 10 11 2 4" xfId="15585"/>
    <cellStyle name="Vírgula 10 11 3" xfId="8647"/>
    <cellStyle name="Vírgula 10 11 3 2" xfId="13991"/>
    <cellStyle name="Vírgula 10 11 3 2 2" xfId="19471"/>
    <cellStyle name="Vírgula 10 11 3 3" xfId="16716"/>
    <cellStyle name="Vírgula 10 11 4" xfId="12471"/>
    <cellStyle name="Vírgula 10 11 4 2" xfId="17951"/>
    <cellStyle name="Vírgula 10 11 5" xfId="15197"/>
    <cellStyle name="Vírgula 10 12" xfId="3687"/>
    <cellStyle name="Vírgula 10 12 2" xfId="8784"/>
    <cellStyle name="Vírgula 10 12 2 2" xfId="14023"/>
    <cellStyle name="Vírgula 10 12 2 2 2" xfId="19503"/>
    <cellStyle name="Vírgula 10 12 2 3" xfId="16748"/>
    <cellStyle name="Vírgula 10 12 3" xfId="12826"/>
    <cellStyle name="Vírgula 10 12 3 2" xfId="18306"/>
    <cellStyle name="Vírgula 10 12 4" xfId="15552"/>
    <cellStyle name="Vírgula 10 13" xfId="3816"/>
    <cellStyle name="Vírgula 10 13 2" xfId="8908"/>
    <cellStyle name="Vírgula 10 13 2 2" xfId="14060"/>
    <cellStyle name="Vírgula 10 13 2 2 2" xfId="19540"/>
    <cellStyle name="Vírgula 10 13 2 3" xfId="16785"/>
    <cellStyle name="Vírgula 10 13 3" xfId="12863"/>
    <cellStyle name="Vírgula 10 13 3 2" xfId="18343"/>
    <cellStyle name="Vírgula 10 13 4" xfId="15589"/>
    <cellStyle name="Vírgula 10 14" xfId="5605"/>
    <cellStyle name="Vírgula 10 14 2" xfId="10547"/>
    <cellStyle name="Vírgula 10 14 2 2" xfId="14448"/>
    <cellStyle name="Vírgula 10 14 2 2 2" xfId="19928"/>
    <cellStyle name="Vírgula 10 14 2 3" xfId="17173"/>
    <cellStyle name="Vírgula 10 14 3" xfId="13277"/>
    <cellStyle name="Vírgula 10 14 3 2" xfId="18757"/>
    <cellStyle name="Vírgula 10 14 4" xfId="16002"/>
    <cellStyle name="Vírgula 10 15" xfId="7113"/>
    <cellStyle name="Vírgula 10 15 2" xfId="13634"/>
    <cellStyle name="Vírgula 10 15 2 2" xfId="19114"/>
    <cellStyle name="Vírgula 10 15 3" xfId="16359"/>
    <cellStyle name="Vírgula 10 16" xfId="2083"/>
    <cellStyle name="Vírgula 10 16 2" xfId="12462"/>
    <cellStyle name="Vírgula 10 16 2 2" xfId="17942"/>
    <cellStyle name="Vírgula 10 16 3" xfId="15188"/>
    <cellStyle name="Vírgula 10 17" xfId="12063"/>
    <cellStyle name="Vírgula 10 17 2" xfId="17544"/>
    <cellStyle name="Vírgula 10 18" xfId="14825"/>
    <cellStyle name="Vírgula 10 2" xfId="171"/>
    <cellStyle name="Vírgula 10 2 10" xfId="2151"/>
    <cellStyle name="Vírgula 10 2 10 2" xfId="5494"/>
    <cellStyle name="Vírgula 10 2 10 2 2" xfId="10456"/>
    <cellStyle name="Vírgula 10 2 10 2 2 2" xfId="14424"/>
    <cellStyle name="Vírgula 10 2 10 2 2 2 2" xfId="19904"/>
    <cellStyle name="Vírgula 10 2 10 2 2 3" xfId="17149"/>
    <cellStyle name="Vírgula 10 2 10 2 3" xfId="13253"/>
    <cellStyle name="Vírgula 10 2 10 2 3 2" xfId="18733"/>
    <cellStyle name="Vírgula 10 2 10 2 4" xfId="15978"/>
    <cellStyle name="Vírgula 10 2 10 3" xfId="8648"/>
    <cellStyle name="Vírgula 10 2 10 3 2" xfId="13992"/>
    <cellStyle name="Vírgula 10 2 10 3 2 2" xfId="19472"/>
    <cellStyle name="Vírgula 10 2 10 3 3" xfId="16717"/>
    <cellStyle name="Vírgula 10 2 10 4" xfId="12477"/>
    <cellStyle name="Vírgula 10 2 10 4 2" xfId="17957"/>
    <cellStyle name="Vírgula 10 2 10 5" xfId="15203"/>
    <cellStyle name="Vírgula 10 2 11" xfId="3688"/>
    <cellStyle name="Vírgula 10 2 11 2" xfId="8785"/>
    <cellStyle name="Vírgula 10 2 11 2 2" xfId="14024"/>
    <cellStyle name="Vírgula 10 2 11 2 2 2" xfId="19504"/>
    <cellStyle name="Vírgula 10 2 11 2 3" xfId="16749"/>
    <cellStyle name="Vírgula 10 2 11 3" xfId="12827"/>
    <cellStyle name="Vírgula 10 2 11 3 2" xfId="18307"/>
    <cellStyle name="Vírgula 10 2 11 4" xfId="15553"/>
    <cellStyle name="Vírgula 10 2 12" xfId="3847"/>
    <cellStyle name="Vírgula 10 2 12 2" xfId="8938"/>
    <cellStyle name="Vírgula 10 2 12 2 2" xfId="14066"/>
    <cellStyle name="Vírgula 10 2 12 2 2 2" xfId="19546"/>
    <cellStyle name="Vírgula 10 2 12 2 3" xfId="16791"/>
    <cellStyle name="Vírgula 10 2 12 3" xfId="12869"/>
    <cellStyle name="Vírgula 10 2 12 3 2" xfId="18349"/>
    <cellStyle name="Vírgula 10 2 12 4" xfId="15595"/>
    <cellStyle name="Vírgula 10 2 13" xfId="5632"/>
    <cellStyle name="Vírgula 10 2 13 2" xfId="10574"/>
    <cellStyle name="Vírgula 10 2 13 2 2" xfId="14454"/>
    <cellStyle name="Vírgula 10 2 13 2 2 2" xfId="19934"/>
    <cellStyle name="Vírgula 10 2 13 2 3" xfId="17179"/>
    <cellStyle name="Vírgula 10 2 13 3" xfId="13283"/>
    <cellStyle name="Vírgula 10 2 13 3 2" xfId="18763"/>
    <cellStyle name="Vírgula 10 2 13 4" xfId="16008"/>
    <cellStyle name="Vírgula 10 2 14" xfId="7140"/>
    <cellStyle name="Vírgula 10 2 14 2" xfId="13640"/>
    <cellStyle name="Vírgula 10 2 14 2 2" xfId="19120"/>
    <cellStyle name="Vírgula 10 2 14 3" xfId="16365"/>
    <cellStyle name="Vírgula 10 2 15" xfId="2107"/>
    <cellStyle name="Vírgula 10 2 15 2" xfId="12463"/>
    <cellStyle name="Vírgula 10 2 15 2 2" xfId="17943"/>
    <cellStyle name="Vírgula 10 2 15 3" xfId="15189"/>
    <cellStyle name="Vírgula 10 2 16" xfId="12069"/>
    <cellStyle name="Vírgula 10 2 16 2" xfId="17550"/>
    <cellStyle name="Vírgula 10 2 17" xfId="14831"/>
    <cellStyle name="Vírgula 10 2 2" xfId="604"/>
    <cellStyle name="Vírgula 10 2 2 10" xfId="2355"/>
    <cellStyle name="Vírgula 10 2 2 10 2" xfId="12512"/>
    <cellStyle name="Vírgula 10 2 2 10 2 2" xfId="17992"/>
    <cellStyle name="Vírgula 10 2 2 10 3" xfId="15238"/>
    <cellStyle name="Vírgula 10 2 2 11" xfId="12125"/>
    <cellStyle name="Vírgula 10 2 2 11 2" xfId="17606"/>
    <cellStyle name="Vírgula 10 2 2 12" xfId="14869"/>
    <cellStyle name="Vírgula 10 2 2 2" xfId="753"/>
    <cellStyle name="Vírgula 10 2 2 2 2" xfId="1218"/>
    <cellStyle name="Vírgula 10 2 2 2 2 2" xfId="1859"/>
    <cellStyle name="Vírgula 10 2 2 2 2 2 2" xfId="5210"/>
    <cellStyle name="Vírgula 10 2 2 2 2 2 2 2" xfId="10194"/>
    <cellStyle name="Vírgula 10 2 2 2 2 2 2 2 2" xfId="14241"/>
    <cellStyle name="Vírgula 10 2 2 2 2 2 2 2 2 2" xfId="19721"/>
    <cellStyle name="Vírgula 10 2 2 2 2 2 2 2 3" xfId="16966"/>
    <cellStyle name="Vírgula 10 2 2 2 2 2 2 3" xfId="13069"/>
    <cellStyle name="Vírgula 10 2 2 2 2 2 2 3 2" xfId="18549"/>
    <cellStyle name="Vírgula 10 2 2 2 2 2 2 4" xfId="15795"/>
    <cellStyle name="Vírgula 10 2 2 2 2 2 3" xfId="6939"/>
    <cellStyle name="Vírgula 10 2 2 2 2 2 3 2" xfId="11881"/>
    <cellStyle name="Vírgula 10 2 2 2 2 2 3 2 2" xfId="14641"/>
    <cellStyle name="Vírgula 10 2 2 2 2 2 3 2 2 2" xfId="20121"/>
    <cellStyle name="Vírgula 10 2 2 2 2 2 3 2 3" xfId="17366"/>
    <cellStyle name="Vírgula 10 2 2 2 2 2 3 3" xfId="13470"/>
    <cellStyle name="Vírgula 10 2 2 2 2 2 3 3 2" xfId="18950"/>
    <cellStyle name="Vírgula 10 2 2 2 2 2 3 4" xfId="16195"/>
    <cellStyle name="Vírgula 10 2 2 2 2 2 4" xfId="8447"/>
    <cellStyle name="Vírgula 10 2 2 2 2 2 4 2" xfId="13827"/>
    <cellStyle name="Vírgula 10 2 2 2 2 2 4 2 2" xfId="19307"/>
    <cellStyle name="Vírgula 10 2 2 2 2 2 4 3" xfId="16552"/>
    <cellStyle name="Vírgula 10 2 2 2 2 2 5" xfId="3486"/>
    <cellStyle name="Vírgula 10 2 2 2 2 2 5 2" xfId="12664"/>
    <cellStyle name="Vírgula 10 2 2 2 2 2 5 2 2" xfId="18144"/>
    <cellStyle name="Vírgula 10 2 2 2 2 2 5 3" xfId="15390"/>
    <cellStyle name="Vírgula 10 2 2 2 2 2 6" xfId="12298"/>
    <cellStyle name="Vírgula 10 2 2 2 2 2 6 2" xfId="17778"/>
    <cellStyle name="Vírgula 10 2 2 2 2 2 7" xfId="15024"/>
    <cellStyle name="Vírgula 10 2 2 2 2 3" xfId="4579"/>
    <cellStyle name="Vírgula 10 2 2 2 2 3 2" xfId="9563"/>
    <cellStyle name="Vírgula 10 2 2 2 2 3 2 2" xfId="14206"/>
    <cellStyle name="Vírgula 10 2 2 2 2 3 2 2 2" xfId="19686"/>
    <cellStyle name="Vírgula 10 2 2 2 2 3 2 3" xfId="16931"/>
    <cellStyle name="Vírgula 10 2 2 2 2 3 3" xfId="13034"/>
    <cellStyle name="Vírgula 10 2 2 2 2 3 3 2" xfId="18514"/>
    <cellStyle name="Vírgula 10 2 2 2 2 3 4" xfId="15760"/>
    <cellStyle name="Vírgula 10 2 2 2 2 4" xfId="6310"/>
    <cellStyle name="Vírgula 10 2 2 2 2 4 2" xfId="11252"/>
    <cellStyle name="Vírgula 10 2 2 2 2 4 2 2" xfId="14608"/>
    <cellStyle name="Vírgula 10 2 2 2 2 4 2 2 2" xfId="20088"/>
    <cellStyle name="Vírgula 10 2 2 2 2 4 2 3" xfId="17333"/>
    <cellStyle name="Vírgula 10 2 2 2 2 4 3" xfId="13437"/>
    <cellStyle name="Vírgula 10 2 2 2 2 4 3 2" xfId="18917"/>
    <cellStyle name="Vírgula 10 2 2 2 2 4 4" xfId="16162"/>
    <cellStyle name="Vírgula 10 2 2 2 2 5" xfId="7818"/>
    <cellStyle name="Vírgula 10 2 2 2 2 5 2" xfId="13794"/>
    <cellStyle name="Vírgula 10 2 2 2 2 5 2 2" xfId="19274"/>
    <cellStyle name="Vírgula 10 2 2 2 2 5 3" xfId="16519"/>
    <cellStyle name="Vírgula 10 2 2 2 2 6" xfId="2857"/>
    <cellStyle name="Vírgula 10 2 2 2 2 6 2" xfId="12631"/>
    <cellStyle name="Vírgula 10 2 2 2 2 6 2 2" xfId="18111"/>
    <cellStyle name="Vírgula 10 2 2 2 2 6 3" xfId="15357"/>
    <cellStyle name="Vírgula 10 2 2 2 2 7" xfId="12265"/>
    <cellStyle name="Vírgula 10 2 2 2 2 7 2" xfId="17745"/>
    <cellStyle name="Vírgula 10 2 2 2 2 8" xfId="14991"/>
    <cellStyle name="Vírgula 10 2 2 2 3" xfId="1858"/>
    <cellStyle name="Vírgula 10 2 2 2 3 2" xfId="5209"/>
    <cellStyle name="Vírgula 10 2 2 2 3 2 2" xfId="10193"/>
    <cellStyle name="Vírgula 10 2 2 2 3 2 2 2" xfId="14240"/>
    <cellStyle name="Vírgula 10 2 2 2 3 2 2 2 2" xfId="19720"/>
    <cellStyle name="Vírgula 10 2 2 2 3 2 2 3" xfId="16965"/>
    <cellStyle name="Vírgula 10 2 2 2 3 2 3" xfId="13068"/>
    <cellStyle name="Vírgula 10 2 2 2 3 2 3 2" xfId="18548"/>
    <cellStyle name="Vírgula 10 2 2 2 3 2 4" xfId="15794"/>
    <cellStyle name="Vírgula 10 2 2 2 3 3" xfId="6938"/>
    <cellStyle name="Vírgula 10 2 2 2 3 3 2" xfId="11880"/>
    <cellStyle name="Vírgula 10 2 2 2 3 3 2 2" xfId="14640"/>
    <cellStyle name="Vírgula 10 2 2 2 3 3 2 2 2" xfId="20120"/>
    <cellStyle name="Vírgula 10 2 2 2 3 3 2 3" xfId="17365"/>
    <cellStyle name="Vírgula 10 2 2 2 3 3 3" xfId="13469"/>
    <cellStyle name="Vírgula 10 2 2 2 3 3 3 2" xfId="18949"/>
    <cellStyle name="Vírgula 10 2 2 2 3 3 4" xfId="16194"/>
    <cellStyle name="Vírgula 10 2 2 2 3 4" xfId="8446"/>
    <cellStyle name="Vírgula 10 2 2 2 3 4 2" xfId="13826"/>
    <cellStyle name="Vírgula 10 2 2 2 3 4 2 2" xfId="19306"/>
    <cellStyle name="Vírgula 10 2 2 2 3 4 3" xfId="16551"/>
    <cellStyle name="Vírgula 10 2 2 2 3 5" xfId="3485"/>
    <cellStyle name="Vírgula 10 2 2 2 3 5 2" xfId="12663"/>
    <cellStyle name="Vírgula 10 2 2 2 3 5 2 2" xfId="18143"/>
    <cellStyle name="Vírgula 10 2 2 2 3 5 3" xfId="15389"/>
    <cellStyle name="Vírgula 10 2 2 2 3 6" xfId="12297"/>
    <cellStyle name="Vírgula 10 2 2 2 3 6 2" xfId="17777"/>
    <cellStyle name="Vírgula 10 2 2 2 3 7" xfId="15023"/>
    <cellStyle name="Vírgula 10 2 2 2 4" xfId="4196"/>
    <cellStyle name="Vírgula 10 2 2 2 4 2" xfId="9182"/>
    <cellStyle name="Vírgula 10 2 2 2 4 2 2" xfId="14115"/>
    <cellStyle name="Vírgula 10 2 2 2 4 2 2 2" xfId="19595"/>
    <cellStyle name="Vírgula 10 2 2 2 4 2 3" xfId="16840"/>
    <cellStyle name="Vírgula 10 2 2 2 4 3" xfId="12943"/>
    <cellStyle name="Vírgula 10 2 2 2 4 3 2" xfId="18423"/>
    <cellStyle name="Vírgula 10 2 2 2 4 4" xfId="15669"/>
    <cellStyle name="Vírgula 10 2 2 2 5" xfId="5943"/>
    <cellStyle name="Vírgula 10 2 2 2 5 2" xfId="10885"/>
    <cellStyle name="Vírgula 10 2 2 2 5 2 2" xfId="14521"/>
    <cellStyle name="Vírgula 10 2 2 2 5 2 2 2" xfId="20001"/>
    <cellStyle name="Vírgula 10 2 2 2 5 2 3" xfId="17246"/>
    <cellStyle name="Vírgula 10 2 2 2 5 3" xfId="13350"/>
    <cellStyle name="Vírgula 10 2 2 2 5 3 2" xfId="18830"/>
    <cellStyle name="Vírgula 10 2 2 2 5 4" xfId="16075"/>
    <cellStyle name="Vírgula 10 2 2 2 6" xfId="7451"/>
    <cellStyle name="Vírgula 10 2 2 2 6 2" xfId="13707"/>
    <cellStyle name="Vírgula 10 2 2 2 6 2 2" xfId="19187"/>
    <cellStyle name="Vírgula 10 2 2 2 6 3" xfId="16432"/>
    <cellStyle name="Vírgula 10 2 2 2 7" xfId="2490"/>
    <cellStyle name="Vírgula 10 2 2 2 7 2" xfId="12544"/>
    <cellStyle name="Vírgula 10 2 2 2 7 2 2" xfId="18024"/>
    <cellStyle name="Vírgula 10 2 2 2 7 3" xfId="15270"/>
    <cellStyle name="Vírgula 10 2 2 2 8" xfId="12162"/>
    <cellStyle name="Vírgula 10 2 2 2 8 2" xfId="17643"/>
    <cellStyle name="Vírgula 10 2 2 2 9" xfId="14902"/>
    <cellStyle name="Vírgula 10 2 2 3" xfId="905"/>
    <cellStyle name="Vírgula 10 2 2 3 2" xfId="1860"/>
    <cellStyle name="Vírgula 10 2 2 3 2 2" xfId="5211"/>
    <cellStyle name="Vírgula 10 2 2 3 2 2 2" xfId="10195"/>
    <cellStyle name="Vírgula 10 2 2 3 2 2 2 2" xfId="14242"/>
    <cellStyle name="Vírgula 10 2 2 3 2 2 2 2 2" xfId="19722"/>
    <cellStyle name="Vírgula 10 2 2 3 2 2 2 3" xfId="16967"/>
    <cellStyle name="Vírgula 10 2 2 3 2 2 3" xfId="13070"/>
    <cellStyle name="Vírgula 10 2 2 3 2 2 3 2" xfId="18550"/>
    <cellStyle name="Vírgula 10 2 2 3 2 2 4" xfId="15796"/>
    <cellStyle name="Vírgula 10 2 2 3 2 3" xfId="6940"/>
    <cellStyle name="Vírgula 10 2 2 3 2 3 2" xfId="11882"/>
    <cellStyle name="Vírgula 10 2 2 3 2 3 2 2" xfId="14642"/>
    <cellStyle name="Vírgula 10 2 2 3 2 3 2 2 2" xfId="20122"/>
    <cellStyle name="Vírgula 10 2 2 3 2 3 2 3" xfId="17367"/>
    <cellStyle name="Vírgula 10 2 2 3 2 3 3" xfId="13471"/>
    <cellStyle name="Vírgula 10 2 2 3 2 3 3 2" xfId="18951"/>
    <cellStyle name="Vírgula 10 2 2 3 2 3 4" xfId="16196"/>
    <cellStyle name="Vírgula 10 2 2 3 2 4" xfId="8448"/>
    <cellStyle name="Vírgula 10 2 2 3 2 4 2" xfId="13828"/>
    <cellStyle name="Vírgula 10 2 2 3 2 4 2 2" xfId="19308"/>
    <cellStyle name="Vírgula 10 2 2 3 2 4 3" xfId="16553"/>
    <cellStyle name="Vírgula 10 2 2 3 2 5" xfId="3487"/>
    <cellStyle name="Vírgula 10 2 2 3 2 5 2" xfId="12665"/>
    <cellStyle name="Vírgula 10 2 2 3 2 5 2 2" xfId="18145"/>
    <cellStyle name="Vírgula 10 2 2 3 2 5 3" xfId="15391"/>
    <cellStyle name="Vírgula 10 2 2 3 2 6" xfId="12299"/>
    <cellStyle name="Vírgula 10 2 2 3 2 6 2" xfId="17779"/>
    <cellStyle name="Vírgula 10 2 2 3 2 7" xfId="15025"/>
    <cellStyle name="Vírgula 10 2 2 3 3" xfId="4338"/>
    <cellStyle name="Vírgula 10 2 2 3 3 2" xfId="9323"/>
    <cellStyle name="Vírgula 10 2 2 3 3 2 2" xfId="14148"/>
    <cellStyle name="Vírgula 10 2 2 3 3 2 2 2" xfId="19628"/>
    <cellStyle name="Vírgula 10 2 2 3 3 2 3" xfId="16873"/>
    <cellStyle name="Vírgula 10 2 2 3 3 3" xfId="12976"/>
    <cellStyle name="Vírgula 10 2 2 3 3 3 2" xfId="18456"/>
    <cellStyle name="Vírgula 10 2 2 3 3 4" xfId="15702"/>
    <cellStyle name="Vírgula 10 2 2 3 4" xfId="6081"/>
    <cellStyle name="Vírgula 10 2 2 3 4 2" xfId="11023"/>
    <cellStyle name="Vírgula 10 2 2 3 4 2 2" xfId="14554"/>
    <cellStyle name="Vírgula 10 2 2 3 4 2 2 2" xfId="20034"/>
    <cellStyle name="Vírgula 10 2 2 3 4 2 3" xfId="17279"/>
    <cellStyle name="Vírgula 10 2 2 3 4 3" xfId="13383"/>
    <cellStyle name="Vírgula 10 2 2 3 4 3 2" xfId="18863"/>
    <cellStyle name="Vírgula 10 2 2 3 4 4" xfId="16108"/>
    <cellStyle name="Vírgula 10 2 2 3 5" xfId="7589"/>
    <cellStyle name="Vírgula 10 2 2 3 5 2" xfId="13740"/>
    <cellStyle name="Vírgula 10 2 2 3 5 2 2" xfId="19220"/>
    <cellStyle name="Vírgula 10 2 2 3 5 3" xfId="16465"/>
    <cellStyle name="Vírgula 10 2 2 3 6" xfId="2628"/>
    <cellStyle name="Vírgula 10 2 2 3 6 2" xfId="12577"/>
    <cellStyle name="Vírgula 10 2 2 3 6 2 2" xfId="18057"/>
    <cellStyle name="Vírgula 10 2 2 3 6 3" xfId="15303"/>
    <cellStyle name="Vírgula 10 2 2 3 7" xfId="12196"/>
    <cellStyle name="Vírgula 10 2 2 3 7 2" xfId="17677"/>
    <cellStyle name="Vírgula 10 2 2 3 8" xfId="14936"/>
    <cellStyle name="Vírgula 10 2 2 4" xfId="1857"/>
    <cellStyle name="Vírgula 10 2 2 4 2" xfId="5208"/>
    <cellStyle name="Vírgula 10 2 2 4 2 2" xfId="10192"/>
    <cellStyle name="Vírgula 10 2 2 4 2 2 2" xfId="14239"/>
    <cellStyle name="Vírgula 10 2 2 4 2 2 2 2" xfId="19719"/>
    <cellStyle name="Vírgula 10 2 2 4 2 2 3" xfId="16964"/>
    <cellStyle name="Vírgula 10 2 2 4 2 3" xfId="13067"/>
    <cellStyle name="Vírgula 10 2 2 4 2 3 2" xfId="18547"/>
    <cellStyle name="Vírgula 10 2 2 4 2 4" xfId="15793"/>
    <cellStyle name="Vírgula 10 2 2 4 3" xfId="6937"/>
    <cellStyle name="Vírgula 10 2 2 4 3 2" xfId="11879"/>
    <cellStyle name="Vírgula 10 2 2 4 3 2 2" xfId="14639"/>
    <cellStyle name="Vírgula 10 2 2 4 3 2 2 2" xfId="20119"/>
    <cellStyle name="Vírgula 10 2 2 4 3 2 3" xfId="17364"/>
    <cellStyle name="Vírgula 10 2 2 4 3 3" xfId="13468"/>
    <cellStyle name="Vírgula 10 2 2 4 3 3 2" xfId="18948"/>
    <cellStyle name="Vírgula 10 2 2 4 3 4" xfId="16193"/>
    <cellStyle name="Vírgula 10 2 2 4 4" xfId="8445"/>
    <cellStyle name="Vírgula 10 2 2 4 4 2" xfId="13825"/>
    <cellStyle name="Vírgula 10 2 2 4 4 2 2" xfId="19305"/>
    <cellStyle name="Vírgula 10 2 2 4 4 3" xfId="16550"/>
    <cellStyle name="Vírgula 10 2 2 4 5" xfId="3484"/>
    <cellStyle name="Vírgula 10 2 2 4 5 2" xfId="12662"/>
    <cellStyle name="Vírgula 10 2 2 4 5 2 2" xfId="18142"/>
    <cellStyle name="Vírgula 10 2 2 4 5 3" xfId="15388"/>
    <cellStyle name="Vírgula 10 2 2 4 6" xfId="12296"/>
    <cellStyle name="Vírgula 10 2 2 4 6 2" xfId="17776"/>
    <cellStyle name="Vírgula 10 2 2 4 7" xfId="15022"/>
    <cellStyle name="Vírgula 10 2 2 5" xfId="3736"/>
    <cellStyle name="Vírgula 10 2 2 5 2" xfId="5395"/>
    <cellStyle name="Vírgula 10 2 2 5 2 2" xfId="10374"/>
    <cellStyle name="Vírgula 10 2 2 5 2 2 2" xfId="14406"/>
    <cellStyle name="Vírgula 10 2 2 5 2 2 2 2" xfId="19886"/>
    <cellStyle name="Vírgula 10 2 2 5 2 2 3" xfId="17131"/>
    <cellStyle name="Vírgula 10 2 2 5 2 3" xfId="13235"/>
    <cellStyle name="Vírgula 10 2 2 5 2 3 2" xfId="18715"/>
    <cellStyle name="Vírgula 10 2 2 5 2 4" xfId="15960"/>
    <cellStyle name="Vírgula 10 2 2 5 3" xfId="8696"/>
    <cellStyle name="Vírgula 10 2 2 5 3 2" xfId="14003"/>
    <cellStyle name="Vírgula 10 2 2 5 3 2 2" xfId="19483"/>
    <cellStyle name="Vírgula 10 2 2 5 3 3" xfId="16728"/>
    <cellStyle name="Vírgula 10 2 2 5 4" xfId="12838"/>
    <cellStyle name="Vírgula 10 2 2 5 4 2" xfId="18318"/>
    <cellStyle name="Vírgula 10 2 2 5 5" xfId="15564"/>
    <cellStyle name="Vírgula 10 2 2 6" xfId="4060"/>
    <cellStyle name="Vírgula 10 2 2 6 2" xfId="8832"/>
    <cellStyle name="Vírgula 10 2 2 6 2 2" xfId="14035"/>
    <cellStyle name="Vírgula 10 2 2 6 2 2 2" xfId="19515"/>
    <cellStyle name="Vírgula 10 2 2 6 2 3" xfId="16760"/>
    <cellStyle name="Vírgula 10 2 2 6 3" xfId="12911"/>
    <cellStyle name="Vírgula 10 2 2 6 3 2" xfId="18391"/>
    <cellStyle name="Vírgula 10 2 2 6 4" xfId="15637"/>
    <cellStyle name="Vírgula 10 2 2 7" xfId="5514"/>
    <cellStyle name="Vírgula 10 2 2 7 2" xfId="10472"/>
    <cellStyle name="Vírgula 10 2 2 7 2 2" xfId="14430"/>
    <cellStyle name="Vírgula 10 2 2 7 2 2 2" xfId="19910"/>
    <cellStyle name="Vírgula 10 2 2 7 2 3" xfId="17155"/>
    <cellStyle name="Vírgula 10 2 2 7 3" xfId="13259"/>
    <cellStyle name="Vírgula 10 2 2 7 3 2" xfId="18739"/>
    <cellStyle name="Vírgula 10 2 2 7 4" xfId="15984"/>
    <cellStyle name="Vírgula 10 2 2 8" xfId="5808"/>
    <cellStyle name="Vírgula 10 2 2 8 2" xfId="10750"/>
    <cellStyle name="Vírgula 10 2 2 8 2 2" xfId="14489"/>
    <cellStyle name="Vírgula 10 2 2 8 2 2 2" xfId="19969"/>
    <cellStyle name="Vírgula 10 2 2 8 2 3" xfId="17214"/>
    <cellStyle name="Vírgula 10 2 2 8 3" xfId="13318"/>
    <cellStyle name="Vírgula 10 2 2 8 3 2" xfId="18798"/>
    <cellStyle name="Vírgula 10 2 2 8 4" xfId="16043"/>
    <cellStyle name="Vírgula 10 2 2 9" xfId="7316"/>
    <cellStyle name="Vírgula 10 2 2 9 2" xfId="13675"/>
    <cellStyle name="Vírgula 10 2 2 9 2 2" xfId="19155"/>
    <cellStyle name="Vírgula 10 2 2 9 3" xfId="16400"/>
    <cellStyle name="Vírgula 10 2 3" xfId="654"/>
    <cellStyle name="Vírgula 10 2 3 10" xfId="2397"/>
    <cellStyle name="Vírgula 10 2 3 10 2" xfId="12521"/>
    <cellStyle name="Vírgula 10 2 3 10 2 2" xfId="18001"/>
    <cellStyle name="Vírgula 10 2 3 10 3" xfId="15247"/>
    <cellStyle name="Vírgula 10 2 3 11" xfId="12139"/>
    <cellStyle name="Vírgula 10 2 3 11 2" xfId="17620"/>
    <cellStyle name="Vírgula 10 2 3 12" xfId="14879"/>
    <cellStyle name="Vírgula 10 2 3 2" xfId="795"/>
    <cellStyle name="Vírgula 10 2 3 2 2" xfId="1260"/>
    <cellStyle name="Vírgula 10 2 3 2 2 2" xfId="1863"/>
    <cellStyle name="Vírgula 10 2 3 2 2 2 2" xfId="5214"/>
    <cellStyle name="Vírgula 10 2 3 2 2 2 2 2" xfId="10198"/>
    <cellStyle name="Vírgula 10 2 3 2 2 2 2 2 2" xfId="14245"/>
    <cellStyle name="Vírgula 10 2 3 2 2 2 2 2 2 2" xfId="19725"/>
    <cellStyle name="Vírgula 10 2 3 2 2 2 2 2 3" xfId="16970"/>
    <cellStyle name="Vírgula 10 2 3 2 2 2 2 3" xfId="13073"/>
    <cellStyle name="Vírgula 10 2 3 2 2 2 2 3 2" xfId="18553"/>
    <cellStyle name="Vírgula 10 2 3 2 2 2 2 4" xfId="15799"/>
    <cellStyle name="Vírgula 10 2 3 2 2 2 3" xfId="6943"/>
    <cellStyle name="Vírgula 10 2 3 2 2 2 3 2" xfId="11885"/>
    <cellStyle name="Vírgula 10 2 3 2 2 2 3 2 2" xfId="14645"/>
    <cellStyle name="Vírgula 10 2 3 2 2 2 3 2 2 2" xfId="20125"/>
    <cellStyle name="Vírgula 10 2 3 2 2 2 3 2 3" xfId="17370"/>
    <cellStyle name="Vírgula 10 2 3 2 2 2 3 3" xfId="13474"/>
    <cellStyle name="Vírgula 10 2 3 2 2 2 3 3 2" xfId="18954"/>
    <cellStyle name="Vírgula 10 2 3 2 2 2 3 4" xfId="16199"/>
    <cellStyle name="Vírgula 10 2 3 2 2 2 4" xfId="8451"/>
    <cellStyle name="Vírgula 10 2 3 2 2 2 4 2" xfId="13831"/>
    <cellStyle name="Vírgula 10 2 3 2 2 2 4 2 2" xfId="19311"/>
    <cellStyle name="Vírgula 10 2 3 2 2 2 4 3" xfId="16556"/>
    <cellStyle name="Vírgula 10 2 3 2 2 2 5" xfId="3490"/>
    <cellStyle name="Vírgula 10 2 3 2 2 2 5 2" xfId="12668"/>
    <cellStyle name="Vírgula 10 2 3 2 2 2 5 2 2" xfId="18148"/>
    <cellStyle name="Vírgula 10 2 3 2 2 2 5 3" xfId="15394"/>
    <cellStyle name="Vírgula 10 2 3 2 2 2 6" xfId="12302"/>
    <cellStyle name="Vírgula 10 2 3 2 2 2 6 2" xfId="17782"/>
    <cellStyle name="Vírgula 10 2 3 2 2 2 7" xfId="15028"/>
    <cellStyle name="Vírgula 10 2 3 2 2 3" xfId="4621"/>
    <cellStyle name="Vírgula 10 2 3 2 2 3 2" xfId="9605"/>
    <cellStyle name="Vírgula 10 2 3 2 2 3 2 2" xfId="14215"/>
    <cellStyle name="Vírgula 10 2 3 2 2 3 2 2 2" xfId="19695"/>
    <cellStyle name="Vírgula 10 2 3 2 2 3 2 3" xfId="16940"/>
    <cellStyle name="Vírgula 10 2 3 2 2 3 3" xfId="13043"/>
    <cellStyle name="Vírgula 10 2 3 2 2 3 3 2" xfId="18523"/>
    <cellStyle name="Vírgula 10 2 3 2 2 3 4" xfId="15769"/>
    <cellStyle name="Vírgula 10 2 3 2 2 4" xfId="6352"/>
    <cellStyle name="Vírgula 10 2 3 2 2 4 2" xfId="11294"/>
    <cellStyle name="Vírgula 10 2 3 2 2 4 2 2" xfId="14617"/>
    <cellStyle name="Vírgula 10 2 3 2 2 4 2 2 2" xfId="20097"/>
    <cellStyle name="Vírgula 10 2 3 2 2 4 2 3" xfId="17342"/>
    <cellStyle name="Vírgula 10 2 3 2 2 4 3" xfId="13446"/>
    <cellStyle name="Vírgula 10 2 3 2 2 4 3 2" xfId="18926"/>
    <cellStyle name="Vírgula 10 2 3 2 2 4 4" xfId="16171"/>
    <cellStyle name="Vírgula 10 2 3 2 2 5" xfId="7860"/>
    <cellStyle name="Vírgula 10 2 3 2 2 5 2" xfId="13803"/>
    <cellStyle name="Vírgula 10 2 3 2 2 5 2 2" xfId="19283"/>
    <cellStyle name="Vírgula 10 2 3 2 2 5 3" xfId="16528"/>
    <cellStyle name="Vírgula 10 2 3 2 2 6" xfId="2899"/>
    <cellStyle name="Vírgula 10 2 3 2 2 6 2" xfId="12640"/>
    <cellStyle name="Vírgula 10 2 3 2 2 6 2 2" xfId="18120"/>
    <cellStyle name="Vírgula 10 2 3 2 2 6 3" xfId="15366"/>
    <cellStyle name="Vírgula 10 2 3 2 2 7" xfId="12274"/>
    <cellStyle name="Vírgula 10 2 3 2 2 7 2" xfId="17754"/>
    <cellStyle name="Vírgula 10 2 3 2 2 8" xfId="15000"/>
    <cellStyle name="Vírgula 10 2 3 2 3" xfId="1862"/>
    <cellStyle name="Vírgula 10 2 3 2 3 2" xfId="5213"/>
    <cellStyle name="Vírgula 10 2 3 2 3 2 2" xfId="10197"/>
    <cellStyle name="Vírgula 10 2 3 2 3 2 2 2" xfId="14244"/>
    <cellStyle name="Vírgula 10 2 3 2 3 2 2 2 2" xfId="19724"/>
    <cellStyle name="Vírgula 10 2 3 2 3 2 2 3" xfId="16969"/>
    <cellStyle name="Vírgula 10 2 3 2 3 2 3" xfId="13072"/>
    <cellStyle name="Vírgula 10 2 3 2 3 2 3 2" xfId="18552"/>
    <cellStyle name="Vírgula 10 2 3 2 3 2 4" xfId="15798"/>
    <cellStyle name="Vírgula 10 2 3 2 3 3" xfId="6942"/>
    <cellStyle name="Vírgula 10 2 3 2 3 3 2" xfId="11884"/>
    <cellStyle name="Vírgula 10 2 3 2 3 3 2 2" xfId="14644"/>
    <cellStyle name="Vírgula 10 2 3 2 3 3 2 2 2" xfId="20124"/>
    <cellStyle name="Vírgula 10 2 3 2 3 3 2 3" xfId="17369"/>
    <cellStyle name="Vírgula 10 2 3 2 3 3 3" xfId="13473"/>
    <cellStyle name="Vírgula 10 2 3 2 3 3 3 2" xfId="18953"/>
    <cellStyle name="Vírgula 10 2 3 2 3 3 4" xfId="16198"/>
    <cellStyle name="Vírgula 10 2 3 2 3 4" xfId="8450"/>
    <cellStyle name="Vírgula 10 2 3 2 3 4 2" xfId="13830"/>
    <cellStyle name="Vírgula 10 2 3 2 3 4 2 2" xfId="19310"/>
    <cellStyle name="Vírgula 10 2 3 2 3 4 3" xfId="16555"/>
    <cellStyle name="Vírgula 10 2 3 2 3 5" xfId="3489"/>
    <cellStyle name="Vírgula 10 2 3 2 3 5 2" xfId="12667"/>
    <cellStyle name="Vírgula 10 2 3 2 3 5 2 2" xfId="18147"/>
    <cellStyle name="Vírgula 10 2 3 2 3 5 3" xfId="15393"/>
    <cellStyle name="Vírgula 10 2 3 2 3 6" xfId="12301"/>
    <cellStyle name="Vírgula 10 2 3 2 3 6 2" xfId="17781"/>
    <cellStyle name="Vírgula 10 2 3 2 3 7" xfId="15027"/>
    <cellStyle name="Vírgula 10 2 3 2 4" xfId="4238"/>
    <cellStyle name="Vírgula 10 2 3 2 4 2" xfId="9224"/>
    <cellStyle name="Vírgula 10 2 3 2 4 2 2" xfId="14124"/>
    <cellStyle name="Vírgula 10 2 3 2 4 2 2 2" xfId="19604"/>
    <cellStyle name="Vírgula 10 2 3 2 4 2 3" xfId="16849"/>
    <cellStyle name="Vírgula 10 2 3 2 4 3" xfId="12952"/>
    <cellStyle name="Vírgula 10 2 3 2 4 3 2" xfId="18432"/>
    <cellStyle name="Vírgula 10 2 3 2 4 4" xfId="15678"/>
    <cellStyle name="Vírgula 10 2 3 2 5" xfId="5985"/>
    <cellStyle name="Vírgula 10 2 3 2 5 2" xfId="10927"/>
    <cellStyle name="Vírgula 10 2 3 2 5 2 2" xfId="14530"/>
    <cellStyle name="Vírgula 10 2 3 2 5 2 2 2" xfId="20010"/>
    <cellStyle name="Vírgula 10 2 3 2 5 2 3" xfId="17255"/>
    <cellStyle name="Vírgula 10 2 3 2 5 3" xfId="13359"/>
    <cellStyle name="Vírgula 10 2 3 2 5 3 2" xfId="18839"/>
    <cellStyle name="Vírgula 10 2 3 2 5 4" xfId="16084"/>
    <cellStyle name="Vírgula 10 2 3 2 6" xfId="7493"/>
    <cellStyle name="Vírgula 10 2 3 2 6 2" xfId="13716"/>
    <cellStyle name="Vírgula 10 2 3 2 6 2 2" xfId="19196"/>
    <cellStyle name="Vírgula 10 2 3 2 6 3" xfId="16441"/>
    <cellStyle name="Vírgula 10 2 3 2 7" xfId="2532"/>
    <cellStyle name="Vírgula 10 2 3 2 7 2" xfId="12553"/>
    <cellStyle name="Vírgula 10 2 3 2 7 2 2" xfId="18033"/>
    <cellStyle name="Vírgula 10 2 3 2 7 3" xfId="15279"/>
    <cellStyle name="Vírgula 10 2 3 2 8" xfId="12171"/>
    <cellStyle name="Vírgula 10 2 3 2 8 2" xfId="17652"/>
    <cellStyle name="Vírgula 10 2 3 2 9" xfId="14911"/>
    <cellStyle name="Vírgula 10 2 3 3" xfId="948"/>
    <cellStyle name="Vírgula 10 2 3 3 2" xfId="1864"/>
    <cellStyle name="Vírgula 10 2 3 3 2 2" xfId="5215"/>
    <cellStyle name="Vírgula 10 2 3 3 2 2 2" xfId="10199"/>
    <cellStyle name="Vírgula 10 2 3 3 2 2 2 2" xfId="14246"/>
    <cellStyle name="Vírgula 10 2 3 3 2 2 2 2 2" xfId="19726"/>
    <cellStyle name="Vírgula 10 2 3 3 2 2 2 3" xfId="16971"/>
    <cellStyle name="Vírgula 10 2 3 3 2 2 3" xfId="13074"/>
    <cellStyle name="Vírgula 10 2 3 3 2 2 3 2" xfId="18554"/>
    <cellStyle name="Vírgula 10 2 3 3 2 2 4" xfId="15800"/>
    <cellStyle name="Vírgula 10 2 3 3 2 3" xfId="6944"/>
    <cellStyle name="Vírgula 10 2 3 3 2 3 2" xfId="11886"/>
    <cellStyle name="Vírgula 10 2 3 3 2 3 2 2" xfId="14646"/>
    <cellStyle name="Vírgula 10 2 3 3 2 3 2 2 2" xfId="20126"/>
    <cellStyle name="Vírgula 10 2 3 3 2 3 2 3" xfId="17371"/>
    <cellStyle name="Vírgula 10 2 3 3 2 3 3" xfId="13475"/>
    <cellStyle name="Vírgula 10 2 3 3 2 3 3 2" xfId="18955"/>
    <cellStyle name="Vírgula 10 2 3 3 2 3 4" xfId="16200"/>
    <cellStyle name="Vírgula 10 2 3 3 2 4" xfId="8452"/>
    <cellStyle name="Vírgula 10 2 3 3 2 4 2" xfId="13832"/>
    <cellStyle name="Vírgula 10 2 3 3 2 4 2 2" xfId="19312"/>
    <cellStyle name="Vírgula 10 2 3 3 2 4 3" xfId="16557"/>
    <cellStyle name="Vírgula 10 2 3 3 2 5" xfId="3491"/>
    <cellStyle name="Vírgula 10 2 3 3 2 5 2" xfId="12669"/>
    <cellStyle name="Vírgula 10 2 3 3 2 5 2 2" xfId="18149"/>
    <cellStyle name="Vírgula 10 2 3 3 2 5 3" xfId="15395"/>
    <cellStyle name="Vírgula 10 2 3 3 2 6" xfId="12303"/>
    <cellStyle name="Vírgula 10 2 3 3 2 6 2" xfId="17783"/>
    <cellStyle name="Vírgula 10 2 3 3 2 7" xfId="15029"/>
    <cellStyle name="Vírgula 10 2 3 3 3" xfId="4380"/>
    <cellStyle name="Vírgula 10 2 3 3 3 2" xfId="9365"/>
    <cellStyle name="Vírgula 10 2 3 3 3 2 2" xfId="14157"/>
    <cellStyle name="Vírgula 10 2 3 3 3 2 2 2" xfId="19637"/>
    <cellStyle name="Vírgula 10 2 3 3 3 2 3" xfId="16882"/>
    <cellStyle name="Vírgula 10 2 3 3 3 3" xfId="12985"/>
    <cellStyle name="Vírgula 10 2 3 3 3 3 2" xfId="18465"/>
    <cellStyle name="Vírgula 10 2 3 3 3 4" xfId="15711"/>
    <cellStyle name="Vírgula 10 2 3 3 4" xfId="6123"/>
    <cellStyle name="Vírgula 10 2 3 3 4 2" xfId="11065"/>
    <cellStyle name="Vírgula 10 2 3 3 4 2 2" xfId="14563"/>
    <cellStyle name="Vírgula 10 2 3 3 4 2 2 2" xfId="20043"/>
    <cellStyle name="Vírgula 10 2 3 3 4 2 3" xfId="17288"/>
    <cellStyle name="Vírgula 10 2 3 3 4 3" xfId="13392"/>
    <cellStyle name="Vírgula 10 2 3 3 4 3 2" xfId="18872"/>
    <cellStyle name="Vírgula 10 2 3 3 4 4" xfId="16117"/>
    <cellStyle name="Vírgula 10 2 3 3 5" xfId="7631"/>
    <cellStyle name="Vírgula 10 2 3 3 5 2" xfId="13749"/>
    <cellStyle name="Vírgula 10 2 3 3 5 2 2" xfId="19229"/>
    <cellStyle name="Vírgula 10 2 3 3 5 3" xfId="16474"/>
    <cellStyle name="Vírgula 10 2 3 3 6" xfId="2670"/>
    <cellStyle name="Vírgula 10 2 3 3 6 2" xfId="12586"/>
    <cellStyle name="Vírgula 10 2 3 3 6 2 2" xfId="18066"/>
    <cellStyle name="Vírgula 10 2 3 3 6 3" xfId="15312"/>
    <cellStyle name="Vírgula 10 2 3 3 7" xfId="12206"/>
    <cellStyle name="Vírgula 10 2 3 3 7 2" xfId="17687"/>
    <cellStyle name="Vírgula 10 2 3 3 8" xfId="14945"/>
    <cellStyle name="Vírgula 10 2 3 4" xfId="1861"/>
    <cellStyle name="Vírgula 10 2 3 4 2" xfId="5212"/>
    <cellStyle name="Vírgula 10 2 3 4 2 2" xfId="10196"/>
    <cellStyle name="Vírgula 10 2 3 4 2 2 2" xfId="14243"/>
    <cellStyle name="Vírgula 10 2 3 4 2 2 2 2" xfId="19723"/>
    <cellStyle name="Vírgula 10 2 3 4 2 2 3" xfId="16968"/>
    <cellStyle name="Vírgula 10 2 3 4 2 3" xfId="13071"/>
    <cellStyle name="Vírgula 10 2 3 4 2 3 2" xfId="18551"/>
    <cellStyle name="Vírgula 10 2 3 4 2 4" xfId="15797"/>
    <cellStyle name="Vírgula 10 2 3 4 3" xfId="6941"/>
    <cellStyle name="Vírgula 10 2 3 4 3 2" xfId="11883"/>
    <cellStyle name="Vírgula 10 2 3 4 3 2 2" xfId="14643"/>
    <cellStyle name="Vírgula 10 2 3 4 3 2 2 2" xfId="20123"/>
    <cellStyle name="Vírgula 10 2 3 4 3 2 3" xfId="17368"/>
    <cellStyle name="Vírgula 10 2 3 4 3 3" xfId="13472"/>
    <cellStyle name="Vírgula 10 2 3 4 3 3 2" xfId="18952"/>
    <cellStyle name="Vírgula 10 2 3 4 3 4" xfId="16197"/>
    <cellStyle name="Vírgula 10 2 3 4 4" xfId="8449"/>
    <cellStyle name="Vírgula 10 2 3 4 4 2" xfId="13829"/>
    <cellStyle name="Vírgula 10 2 3 4 4 2 2" xfId="19309"/>
    <cellStyle name="Vírgula 10 2 3 4 4 3" xfId="16554"/>
    <cellStyle name="Vírgula 10 2 3 4 5" xfId="3488"/>
    <cellStyle name="Vírgula 10 2 3 4 5 2" xfId="12666"/>
    <cellStyle name="Vírgula 10 2 3 4 5 2 2" xfId="18146"/>
    <cellStyle name="Vírgula 10 2 3 4 5 3" xfId="15392"/>
    <cellStyle name="Vírgula 10 2 3 4 6" xfId="12300"/>
    <cellStyle name="Vírgula 10 2 3 4 6 2" xfId="17780"/>
    <cellStyle name="Vírgula 10 2 3 4 7" xfId="15026"/>
    <cellStyle name="Vírgula 10 2 3 5" xfId="3778"/>
    <cellStyle name="Vírgula 10 2 3 5 2" xfId="5539"/>
    <cellStyle name="Vírgula 10 2 3 5 2 2" xfId="10490"/>
    <cellStyle name="Vírgula 10 2 3 5 2 2 2" xfId="14437"/>
    <cellStyle name="Vírgula 10 2 3 5 2 2 2 2" xfId="19917"/>
    <cellStyle name="Vírgula 10 2 3 5 2 2 3" xfId="17162"/>
    <cellStyle name="Vírgula 10 2 3 5 2 3" xfId="13266"/>
    <cellStyle name="Vírgula 10 2 3 5 2 3 2" xfId="18746"/>
    <cellStyle name="Vírgula 10 2 3 5 2 4" xfId="15991"/>
    <cellStyle name="Vírgula 10 2 3 5 3" xfId="8738"/>
    <cellStyle name="Vírgula 10 2 3 5 3 2" xfId="14012"/>
    <cellStyle name="Vírgula 10 2 3 5 3 2 2" xfId="19492"/>
    <cellStyle name="Vírgula 10 2 3 5 3 3" xfId="16737"/>
    <cellStyle name="Vírgula 10 2 3 5 4" xfId="12847"/>
    <cellStyle name="Vírgula 10 2 3 5 4 2" xfId="18327"/>
    <cellStyle name="Vírgula 10 2 3 5 5" xfId="15573"/>
    <cellStyle name="Vírgula 10 2 3 6" xfId="4103"/>
    <cellStyle name="Vírgula 10 2 3 6 2" xfId="8874"/>
    <cellStyle name="Vírgula 10 2 3 6 2 2" xfId="14044"/>
    <cellStyle name="Vírgula 10 2 3 6 2 2 2" xfId="19524"/>
    <cellStyle name="Vírgula 10 2 3 6 2 3" xfId="16769"/>
    <cellStyle name="Vírgula 10 2 3 6 3" xfId="12920"/>
    <cellStyle name="Vírgula 10 2 3 6 3 2" xfId="18400"/>
    <cellStyle name="Vírgula 10 2 3 6 4" xfId="15646"/>
    <cellStyle name="Vírgula 10 2 3 7" xfId="3812"/>
    <cellStyle name="Vírgula 10 2 3 7 2" xfId="8905"/>
    <cellStyle name="Vírgula 10 2 3 7 2 2" xfId="14059"/>
    <cellStyle name="Vírgula 10 2 3 7 2 2 2" xfId="19539"/>
    <cellStyle name="Vírgula 10 2 3 7 2 3" xfId="16784"/>
    <cellStyle name="Vírgula 10 2 3 7 3" xfId="12862"/>
    <cellStyle name="Vírgula 10 2 3 7 3 2" xfId="18342"/>
    <cellStyle name="Vírgula 10 2 3 7 4" xfId="15588"/>
    <cellStyle name="Vírgula 10 2 3 8" xfId="5850"/>
    <cellStyle name="Vírgula 10 2 3 8 2" xfId="10792"/>
    <cellStyle name="Vírgula 10 2 3 8 2 2" xfId="14498"/>
    <cellStyle name="Vírgula 10 2 3 8 2 2 2" xfId="19978"/>
    <cellStyle name="Vírgula 10 2 3 8 2 3" xfId="17223"/>
    <cellStyle name="Vírgula 10 2 3 8 3" xfId="13327"/>
    <cellStyle name="Vírgula 10 2 3 8 3 2" xfId="18807"/>
    <cellStyle name="Vírgula 10 2 3 8 4" xfId="16052"/>
    <cellStyle name="Vírgula 10 2 3 9" xfId="7358"/>
    <cellStyle name="Vírgula 10 2 3 9 2" xfId="13684"/>
    <cellStyle name="Vírgula 10 2 3 9 2 2" xfId="19164"/>
    <cellStyle name="Vírgula 10 2 3 9 3" xfId="16409"/>
    <cellStyle name="Vírgula 10 2 4" xfId="493"/>
    <cellStyle name="Vírgula 10 2 4 2" xfId="1058"/>
    <cellStyle name="Vírgula 10 2 4 2 2" xfId="1866"/>
    <cellStyle name="Vírgula 10 2 4 2 2 2" xfId="5217"/>
    <cellStyle name="Vírgula 10 2 4 2 2 2 2" xfId="10201"/>
    <cellStyle name="Vírgula 10 2 4 2 2 2 2 2" xfId="14248"/>
    <cellStyle name="Vírgula 10 2 4 2 2 2 2 2 2" xfId="19728"/>
    <cellStyle name="Vírgula 10 2 4 2 2 2 2 3" xfId="16973"/>
    <cellStyle name="Vírgula 10 2 4 2 2 2 3" xfId="13076"/>
    <cellStyle name="Vírgula 10 2 4 2 2 2 3 2" xfId="18556"/>
    <cellStyle name="Vírgula 10 2 4 2 2 2 4" xfId="15802"/>
    <cellStyle name="Vírgula 10 2 4 2 2 3" xfId="6946"/>
    <cellStyle name="Vírgula 10 2 4 2 2 3 2" xfId="11888"/>
    <cellStyle name="Vírgula 10 2 4 2 2 3 2 2" xfId="14648"/>
    <cellStyle name="Vírgula 10 2 4 2 2 3 2 2 2" xfId="20128"/>
    <cellStyle name="Vírgula 10 2 4 2 2 3 2 3" xfId="17373"/>
    <cellStyle name="Vírgula 10 2 4 2 2 3 3" xfId="13477"/>
    <cellStyle name="Vírgula 10 2 4 2 2 3 3 2" xfId="18957"/>
    <cellStyle name="Vírgula 10 2 4 2 2 3 4" xfId="16202"/>
    <cellStyle name="Vírgula 10 2 4 2 2 4" xfId="8454"/>
    <cellStyle name="Vírgula 10 2 4 2 2 4 2" xfId="13834"/>
    <cellStyle name="Vírgula 10 2 4 2 2 4 2 2" xfId="19314"/>
    <cellStyle name="Vírgula 10 2 4 2 2 4 3" xfId="16559"/>
    <cellStyle name="Vírgula 10 2 4 2 2 5" xfId="3493"/>
    <cellStyle name="Vírgula 10 2 4 2 2 5 2" xfId="12671"/>
    <cellStyle name="Vírgula 10 2 4 2 2 5 2 2" xfId="18151"/>
    <cellStyle name="Vírgula 10 2 4 2 2 5 3" xfId="15397"/>
    <cellStyle name="Vírgula 10 2 4 2 2 6" xfId="12305"/>
    <cellStyle name="Vírgula 10 2 4 2 2 6 2" xfId="17785"/>
    <cellStyle name="Vírgula 10 2 4 2 2 7" xfId="15031"/>
    <cellStyle name="Vírgula 10 2 4 2 3" xfId="4473"/>
    <cellStyle name="Vírgula 10 2 4 2 3 2" xfId="9458"/>
    <cellStyle name="Vírgula 10 2 4 2 3 2 2" xfId="14180"/>
    <cellStyle name="Vírgula 10 2 4 2 3 2 2 2" xfId="19660"/>
    <cellStyle name="Vírgula 10 2 4 2 3 2 3" xfId="16905"/>
    <cellStyle name="Vírgula 10 2 4 2 3 3" xfId="13008"/>
    <cellStyle name="Vírgula 10 2 4 2 3 3 2" xfId="18488"/>
    <cellStyle name="Vírgula 10 2 4 2 3 4" xfId="15734"/>
    <cellStyle name="Vírgula 10 2 4 2 4" xfId="6213"/>
    <cellStyle name="Vírgula 10 2 4 2 4 2" xfId="11155"/>
    <cellStyle name="Vírgula 10 2 4 2 4 2 2" xfId="14585"/>
    <cellStyle name="Vírgula 10 2 4 2 4 2 2 2" xfId="20065"/>
    <cellStyle name="Vírgula 10 2 4 2 4 2 3" xfId="17310"/>
    <cellStyle name="Vírgula 10 2 4 2 4 3" xfId="13414"/>
    <cellStyle name="Vírgula 10 2 4 2 4 3 2" xfId="18894"/>
    <cellStyle name="Vírgula 10 2 4 2 4 4" xfId="16139"/>
    <cellStyle name="Vírgula 10 2 4 2 5" xfId="7721"/>
    <cellStyle name="Vírgula 10 2 4 2 5 2" xfId="13771"/>
    <cellStyle name="Vírgula 10 2 4 2 5 2 2" xfId="19251"/>
    <cellStyle name="Vírgula 10 2 4 2 5 3" xfId="16496"/>
    <cellStyle name="Vírgula 10 2 4 2 6" xfId="2760"/>
    <cellStyle name="Vírgula 10 2 4 2 6 2" xfId="12608"/>
    <cellStyle name="Vírgula 10 2 4 2 6 2 2" xfId="18088"/>
    <cellStyle name="Vírgula 10 2 4 2 6 3" xfId="15334"/>
    <cellStyle name="Vírgula 10 2 4 2 7" xfId="12234"/>
    <cellStyle name="Vírgula 10 2 4 2 7 2" xfId="17715"/>
    <cellStyle name="Vírgula 10 2 4 2 8" xfId="14968"/>
    <cellStyle name="Vírgula 10 2 4 3" xfId="1865"/>
    <cellStyle name="Vírgula 10 2 4 3 2" xfId="5216"/>
    <cellStyle name="Vírgula 10 2 4 3 2 2" xfId="10200"/>
    <cellStyle name="Vírgula 10 2 4 3 2 2 2" xfId="14247"/>
    <cellStyle name="Vírgula 10 2 4 3 2 2 2 2" xfId="19727"/>
    <cellStyle name="Vírgula 10 2 4 3 2 2 3" xfId="16972"/>
    <cellStyle name="Vírgula 10 2 4 3 2 3" xfId="13075"/>
    <cellStyle name="Vírgula 10 2 4 3 2 3 2" xfId="18555"/>
    <cellStyle name="Vírgula 10 2 4 3 2 4" xfId="15801"/>
    <cellStyle name="Vírgula 10 2 4 3 3" xfId="6945"/>
    <cellStyle name="Vírgula 10 2 4 3 3 2" xfId="11887"/>
    <cellStyle name="Vírgula 10 2 4 3 3 2 2" xfId="14647"/>
    <cellStyle name="Vírgula 10 2 4 3 3 2 2 2" xfId="20127"/>
    <cellStyle name="Vírgula 10 2 4 3 3 2 3" xfId="17372"/>
    <cellStyle name="Vírgula 10 2 4 3 3 3" xfId="13476"/>
    <cellStyle name="Vírgula 10 2 4 3 3 3 2" xfId="18956"/>
    <cellStyle name="Vírgula 10 2 4 3 3 4" xfId="16201"/>
    <cellStyle name="Vírgula 10 2 4 3 4" xfId="8453"/>
    <cellStyle name="Vírgula 10 2 4 3 4 2" xfId="13833"/>
    <cellStyle name="Vírgula 10 2 4 3 4 2 2" xfId="19313"/>
    <cellStyle name="Vírgula 10 2 4 3 4 3" xfId="16558"/>
    <cellStyle name="Vírgula 10 2 4 3 5" xfId="3492"/>
    <cellStyle name="Vírgula 10 2 4 3 5 2" xfId="12670"/>
    <cellStyle name="Vírgula 10 2 4 3 5 2 2" xfId="18150"/>
    <cellStyle name="Vírgula 10 2 4 3 5 3" xfId="15396"/>
    <cellStyle name="Vírgula 10 2 4 3 6" xfId="12304"/>
    <cellStyle name="Vírgula 10 2 4 3 6 2" xfId="17784"/>
    <cellStyle name="Vírgula 10 2 4 3 7" xfId="15030"/>
    <cellStyle name="Vírgula 10 2 4 4" xfId="4005"/>
    <cellStyle name="Vírgula 10 2 4 4 2" xfId="9077"/>
    <cellStyle name="Vírgula 10 2 4 4 2 2" xfId="14091"/>
    <cellStyle name="Vírgula 10 2 4 4 2 2 2" xfId="19571"/>
    <cellStyle name="Vírgula 10 2 4 4 2 3" xfId="16816"/>
    <cellStyle name="Vírgula 10 2 4 4 3" xfId="12899"/>
    <cellStyle name="Vírgula 10 2 4 4 3 2" xfId="18379"/>
    <cellStyle name="Vírgula 10 2 4 4 4" xfId="15625"/>
    <cellStyle name="Vírgula 10 2 4 5" xfId="5761"/>
    <cellStyle name="Vírgula 10 2 4 5 2" xfId="10703"/>
    <cellStyle name="Vírgula 10 2 4 5 2 2" xfId="14478"/>
    <cellStyle name="Vírgula 10 2 4 5 2 2 2" xfId="19958"/>
    <cellStyle name="Vírgula 10 2 4 5 2 3" xfId="17203"/>
    <cellStyle name="Vírgula 10 2 4 5 3" xfId="13307"/>
    <cellStyle name="Vírgula 10 2 4 5 3 2" xfId="18787"/>
    <cellStyle name="Vírgula 10 2 4 5 4" xfId="16032"/>
    <cellStyle name="Vírgula 10 2 4 6" xfId="7269"/>
    <cellStyle name="Vírgula 10 2 4 6 2" xfId="13664"/>
    <cellStyle name="Vírgula 10 2 4 6 2 2" xfId="19144"/>
    <cellStyle name="Vírgula 10 2 4 6 3" xfId="16389"/>
    <cellStyle name="Vírgula 10 2 4 7" xfId="2308"/>
    <cellStyle name="Vírgula 10 2 4 7 2" xfId="12501"/>
    <cellStyle name="Vírgula 10 2 4 7 2 2" xfId="17981"/>
    <cellStyle name="Vírgula 10 2 4 7 3" xfId="15227"/>
    <cellStyle name="Vírgula 10 2 4 8" xfId="12109"/>
    <cellStyle name="Vírgula 10 2 4 8 2" xfId="17590"/>
    <cellStyle name="Vírgula 10 2 4 9" xfId="14858"/>
    <cellStyle name="Vírgula 10 2 5" xfId="705"/>
    <cellStyle name="Vírgula 10 2 5 2" xfId="1171"/>
    <cellStyle name="Vírgula 10 2 5 2 2" xfId="1868"/>
    <cellStyle name="Vírgula 10 2 5 2 2 2" xfId="5219"/>
    <cellStyle name="Vírgula 10 2 5 2 2 2 2" xfId="10203"/>
    <cellStyle name="Vírgula 10 2 5 2 2 2 2 2" xfId="14250"/>
    <cellStyle name="Vírgula 10 2 5 2 2 2 2 2 2" xfId="19730"/>
    <cellStyle name="Vírgula 10 2 5 2 2 2 2 3" xfId="16975"/>
    <cellStyle name="Vírgula 10 2 5 2 2 2 3" xfId="13078"/>
    <cellStyle name="Vírgula 10 2 5 2 2 2 3 2" xfId="18558"/>
    <cellStyle name="Vírgula 10 2 5 2 2 2 4" xfId="15804"/>
    <cellStyle name="Vírgula 10 2 5 2 2 3" xfId="6948"/>
    <cellStyle name="Vírgula 10 2 5 2 2 3 2" xfId="11890"/>
    <cellStyle name="Vírgula 10 2 5 2 2 3 2 2" xfId="14650"/>
    <cellStyle name="Vírgula 10 2 5 2 2 3 2 2 2" xfId="20130"/>
    <cellStyle name="Vírgula 10 2 5 2 2 3 2 3" xfId="17375"/>
    <cellStyle name="Vírgula 10 2 5 2 2 3 3" xfId="13479"/>
    <cellStyle name="Vírgula 10 2 5 2 2 3 3 2" xfId="18959"/>
    <cellStyle name="Vírgula 10 2 5 2 2 3 4" xfId="16204"/>
    <cellStyle name="Vírgula 10 2 5 2 2 4" xfId="8456"/>
    <cellStyle name="Vírgula 10 2 5 2 2 4 2" xfId="13836"/>
    <cellStyle name="Vírgula 10 2 5 2 2 4 2 2" xfId="19316"/>
    <cellStyle name="Vírgula 10 2 5 2 2 4 3" xfId="16561"/>
    <cellStyle name="Vírgula 10 2 5 2 2 5" xfId="3495"/>
    <cellStyle name="Vírgula 10 2 5 2 2 5 2" xfId="12673"/>
    <cellStyle name="Vírgula 10 2 5 2 2 5 2 2" xfId="18153"/>
    <cellStyle name="Vírgula 10 2 5 2 2 5 3" xfId="15399"/>
    <cellStyle name="Vírgula 10 2 5 2 2 6" xfId="12307"/>
    <cellStyle name="Vírgula 10 2 5 2 2 6 2" xfId="17787"/>
    <cellStyle name="Vírgula 10 2 5 2 2 7" xfId="15033"/>
    <cellStyle name="Vírgula 10 2 5 2 3" xfId="4532"/>
    <cellStyle name="Vírgula 10 2 5 2 3 2" xfId="9516"/>
    <cellStyle name="Vírgula 10 2 5 2 3 2 2" xfId="14195"/>
    <cellStyle name="Vírgula 10 2 5 2 3 2 2 2" xfId="19675"/>
    <cellStyle name="Vírgula 10 2 5 2 3 2 3" xfId="16920"/>
    <cellStyle name="Vírgula 10 2 5 2 3 3" xfId="13023"/>
    <cellStyle name="Vírgula 10 2 5 2 3 3 2" xfId="18503"/>
    <cellStyle name="Vírgula 10 2 5 2 3 4" xfId="15749"/>
    <cellStyle name="Vírgula 10 2 5 2 4" xfId="6263"/>
    <cellStyle name="Vírgula 10 2 5 2 4 2" xfId="11205"/>
    <cellStyle name="Vírgula 10 2 5 2 4 2 2" xfId="14597"/>
    <cellStyle name="Vírgula 10 2 5 2 4 2 2 2" xfId="20077"/>
    <cellStyle name="Vírgula 10 2 5 2 4 2 3" xfId="17322"/>
    <cellStyle name="Vírgula 10 2 5 2 4 3" xfId="13426"/>
    <cellStyle name="Vírgula 10 2 5 2 4 3 2" xfId="18906"/>
    <cellStyle name="Vírgula 10 2 5 2 4 4" xfId="16151"/>
    <cellStyle name="Vírgula 10 2 5 2 5" xfId="7771"/>
    <cellStyle name="Vírgula 10 2 5 2 5 2" xfId="13783"/>
    <cellStyle name="Vírgula 10 2 5 2 5 2 2" xfId="19263"/>
    <cellStyle name="Vírgula 10 2 5 2 5 3" xfId="16508"/>
    <cellStyle name="Vírgula 10 2 5 2 6" xfId="2810"/>
    <cellStyle name="Vírgula 10 2 5 2 6 2" xfId="12620"/>
    <cellStyle name="Vírgula 10 2 5 2 6 2 2" xfId="18100"/>
    <cellStyle name="Vírgula 10 2 5 2 6 3" xfId="15346"/>
    <cellStyle name="Vírgula 10 2 5 2 7" xfId="12254"/>
    <cellStyle name="Vírgula 10 2 5 2 7 2" xfId="17734"/>
    <cellStyle name="Vírgula 10 2 5 2 8" xfId="14980"/>
    <cellStyle name="Vírgula 10 2 5 3" xfId="1867"/>
    <cellStyle name="Vírgula 10 2 5 3 2" xfId="5218"/>
    <cellStyle name="Vírgula 10 2 5 3 2 2" xfId="10202"/>
    <cellStyle name="Vírgula 10 2 5 3 2 2 2" xfId="14249"/>
    <cellStyle name="Vírgula 10 2 5 3 2 2 2 2" xfId="19729"/>
    <cellStyle name="Vírgula 10 2 5 3 2 2 3" xfId="16974"/>
    <cellStyle name="Vírgula 10 2 5 3 2 3" xfId="13077"/>
    <cellStyle name="Vírgula 10 2 5 3 2 3 2" xfId="18557"/>
    <cellStyle name="Vírgula 10 2 5 3 2 4" xfId="15803"/>
    <cellStyle name="Vírgula 10 2 5 3 3" xfId="6947"/>
    <cellStyle name="Vírgula 10 2 5 3 3 2" xfId="11889"/>
    <cellStyle name="Vírgula 10 2 5 3 3 2 2" xfId="14649"/>
    <cellStyle name="Vírgula 10 2 5 3 3 2 2 2" xfId="20129"/>
    <cellStyle name="Vírgula 10 2 5 3 3 2 3" xfId="17374"/>
    <cellStyle name="Vírgula 10 2 5 3 3 3" xfId="13478"/>
    <cellStyle name="Vírgula 10 2 5 3 3 3 2" xfId="18958"/>
    <cellStyle name="Vírgula 10 2 5 3 3 4" xfId="16203"/>
    <cellStyle name="Vírgula 10 2 5 3 4" xfId="8455"/>
    <cellStyle name="Vírgula 10 2 5 3 4 2" xfId="13835"/>
    <cellStyle name="Vírgula 10 2 5 3 4 2 2" xfId="19315"/>
    <cellStyle name="Vírgula 10 2 5 3 4 3" xfId="16560"/>
    <cellStyle name="Vírgula 10 2 5 3 5" xfId="3494"/>
    <cellStyle name="Vírgula 10 2 5 3 5 2" xfId="12672"/>
    <cellStyle name="Vírgula 10 2 5 3 5 2 2" xfId="18152"/>
    <cellStyle name="Vírgula 10 2 5 3 5 3" xfId="15398"/>
    <cellStyle name="Vírgula 10 2 5 3 6" xfId="12306"/>
    <cellStyle name="Vírgula 10 2 5 3 6 2" xfId="17786"/>
    <cellStyle name="Vírgula 10 2 5 3 7" xfId="15032"/>
    <cellStyle name="Vírgula 10 2 5 4" xfId="4149"/>
    <cellStyle name="Vírgula 10 2 5 4 2" xfId="9135"/>
    <cellStyle name="Vírgula 10 2 5 4 2 2" xfId="14104"/>
    <cellStyle name="Vírgula 10 2 5 4 2 2 2" xfId="19584"/>
    <cellStyle name="Vírgula 10 2 5 4 2 3" xfId="16829"/>
    <cellStyle name="Vírgula 10 2 5 4 3" xfId="12932"/>
    <cellStyle name="Vírgula 10 2 5 4 3 2" xfId="18412"/>
    <cellStyle name="Vírgula 10 2 5 4 4" xfId="15658"/>
    <cellStyle name="Vírgula 10 2 5 5" xfId="5896"/>
    <cellStyle name="Vírgula 10 2 5 5 2" xfId="10838"/>
    <cellStyle name="Vírgula 10 2 5 5 2 2" xfId="14510"/>
    <cellStyle name="Vírgula 10 2 5 5 2 2 2" xfId="19990"/>
    <cellStyle name="Vírgula 10 2 5 5 2 3" xfId="17235"/>
    <cellStyle name="Vírgula 10 2 5 5 3" xfId="13339"/>
    <cellStyle name="Vírgula 10 2 5 5 3 2" xfId="18819"/>
    <cellStyle name="Vírgula 10 2 5 5 4" xfId="16064"/>
    <cellStyle name="Vírgula 10 2 5 6" xfId="7404"/>
    <cellStyle name="Vírgula 10 2 5 6 2" xfId="13696"/>
    <cellStyle name="Vírgula 10 2 5 6 2 2" xfId="19176"/>
    <cellStyle name="Vírgula 10 2 5 6 3" xfId="16421"/>
    <cellStyle name="Vírgula 10 2 5 7" xfId="2443"/>
    <cellStyle name="Vírgula 10 2 5 7 2" xfId="12533"/>
    <cellStyle name="Vírgula 10 2 5 7 2 2" xfId="18013"/>
    <cellStyle name="Vírgula 10 2 5 7 3" xfId="15259"/>
    <cellStyle name="Vírgula 10 2 5 8" xfId="12151"/>
    <cellStyle name="Vírgula 10 2 5 8 2" xfId="17632"/>
    <cellStyle name="Vírgula 10 2 5 9" xfId="14891"/>
    <cellStyle name="Vírgula 10 2 6" xfId="377"/>
    <cellStyle name="Vírgula 10 2 6 2" xfId="1001"/>
    <cellStyle name="Vírgula 10 2 6 2 2" xfId="1870"/>
    <cellStyle name="Vírgula 10 2 6 2 2 2" xfId="5221"/>
    <cellStyle name="Vírgula 10 2 6 2 2 2 2" xfId="10205"/>
    <cellStyle name="Vírgula 10 2 6 2 2 2 2 2" xfId="14252"/>
    <cellStyle name="Vírgula 10 2 6 2 2 2 2 2 2" xfId="19732"/>
    <cellStyle name="Vírgula 10 2 6 2 2 2 2 3" xfId="16977"/>
    <cellStyle name="Vírgula 10 2 6 2 2 2 3" xfId="13080"/>
    <cellStyle name="Vírgula 10 2 6 2 2 2 3 2" xfId="18560"/>
    <cellStyle name="Vírgula 10 2 6 2 2 2 4" xfId="15806"/>
    <cellStyle name="Vírgula 10 2 6 2 2 3" xfId="6950"/>
    <cellStyle name="Vírgula 10 2 6 2 2 3 2" xfId="11892"/>
    <cellStyle name="Vírgula 10 2 6 2 2 3 2 2" xfId="14652"/>
    <cellStyle name="Vírgula 10 2 6 2 2 3 2 2 2" xfId="20132"/>
    <cellStyle name="Vírgula 10 2 6 2 2 3 2 3" xfId="17377"/>
    <cellStyle name="Vírgula 10 2 6 2 2 3 3" xfId="13481"/>
    <cellStyle name="Vírgula 10 2 6 2 2 3 3 2" xfId="18961"/>
    <cellStyle name="Vírgula 10 2 6 2 2 3 4" xfId="16206"/>
    <cellStyle name="Vírgula 10 2 6 2 2 4" xfId="8458"/>
    <cellStyle name="Vírgula 10 2 6 2 2 4 2" xfId="13838"/>
    <cellStyle name="Vírgula 10 2 6 2 2 4 2 2" xfId="19318"/>
    <cellStyle name="Vírgula 10 2 6 2 2 4 3" xfId="16563"/>
    <cellStyle name="Vírgula 10 2 6 2 2 5" xfId="3497"/>
    <cellStyle name="Vírgula 10 2 6 2 2 5 2" xfId="12675"/>
    <cellStyle name="Vírgula 10 2 6 2 2 5 2 2" xfId="18155"/>
    <cellStyle name="Vírgula 10 2 6 2 2 5 3" xfId="15401"/>
    <cellStyle name="Vírgula 10 2 6 2 2 6" xfId="12309"/>
    <cellStyle name="Vírgula 10 2 6 2 2 6 2" xfId="17789"/>
    <cellStyle name="Vírgula 10 2 6 2 2 7" xfId="15035"/>
    <cellStyle name="Vírgula 10 2 6 2 3" xfId="4427"/>
    <cellStyle name="Vírgula 10 2 6 2 3 2" xfId="9412"/>
    <cellStyle name="Vírgula 10 2 6 2 3 2 2" xfId="14170"/>
    <cellStyle name="Vírgula 10 2 6 2 3 2 2 2" xfId="19650"/>
    <cellStyle name="Vírgula 10 2 6 2 3 2 3" xfId="16895"/>
    <cellStyle name="Vírgula 10 2 6 2 3 3" xfId="12998"/>
    <cellStyle name="Vírgula 10 2 6 2 3 3 2" xfId="18478"/>
    <cellStyle name="Vírgula 10 2 6 2 3 4" xfId="15724"/>
    <cellStyle name="Vírgula 10 2 6 2 4" xfId="6169"/>
    <cellStyle name="Vírgula 10 2 6 2 4 2" xfId="11111"/>
    <cellStyle name="Vírgula 10 2 6 2 4 2 2" xfId="14575"/>
    <cellStyle name="Vírgula 10 2 6 2 4 2 2 2" xfId="20055"/>
    <cellStyle name="Vírgula 10 2 6 2 4 2 3" xfId="17300"/>
    <cellStyle name="Vírgula 10 2 6 2 4 3" xfId="13404"/>
    <cellStyle name="Vírgula 10 2 6 2 4 3 2" xfId="18884"/>
    <cellStyle name="Vírgula 10 2 6 2 4 4" xfId="16129"/>
    <cellStyle name="Vírgula 10 2 6 2 5" xfId="7677"/>
    <cellStyle name="Vírgula 10 2 6 2 5 2" xfId="13761"/>
    <cellStyle name="Vírgula 10 2 6 2 5 2 2" xfId="19241"/>
    <cellStyle name="Vírgula 10 2 6 2 5 3" xfId="16486"/>
    <cellStyle name="Vírgula 10 2 6 2 6" xfId="2716"/>
    <cellStyle name="Vírgula 10 2 6 2 6 2" xfId="12598"/>
    <cellStyle name="Vírgula 10 2 6 2 6 2 2" xfId="18078"/>
    <cellStyle name="Vírgula 10 2 6 2 6 3" xfId="15324"/>
    <cellStyle name="Vírgula 10 2 6 2 7" xfId="12219"/>
    <cellStyle name="Vírgula 10 2 6 2 7 2" xfId="17700"/>
    <cellStyle name="Vírgula 10 2 6 2 8" xfId="14957"/>
    <cellStyle name="Vírgula 10 2 6 3" xfId="1869"/>
    <cellStyle name="Vírgula 10 2 6 3 2" xfId="5220"/>
    <cellStyle name="Vírgula 10 2 6 3 2 2" xfId="10204"/>
    <cellStyle name="Vírgula 10 2 6 3 2 2 2" xfId="14251"/>
    <cellStyle name="Vírgula 10 2 6 3 2 2 2 2" xfId="19731"/>
    <cellStyle name="Vírgula 10 2 6 3 2 2 3" xfId="16976"/>
    <cellStyle name="Vírgula 10 2 6 3 2 3" xfId="13079"/>
    <cellStyle name="Vírgula 10 2 6 3 2 3 2" xfId="18559"/>
    <cellStyle name="Vírgula 10 2 6 3 2 4" xfId="15805"/>
    <cellStyle name="Vírgula 10 2 6 3 3" xfId="6949"/>
    <cellStyle name="Vírgula 10 2 6 3 3 2" xfId="11891"/>
    <cellStyle name="Vírgula 10 2 6 3 3 2 2" xfId="14651"/>
    <cellStyle name="Vírgula 10 2 6 3 3 2 2 2" xfId="20131"/>
    <cellStyle name="Vírgula 10 2 6 3 3 2 3" xfId="17376"/>
    <cellStyle name="Vírgula 10 2 6 3 3 3" xfId="13480"/>
    <cellStyle name="Vírgula 10 2 6 3 3 3 2" xfId="18960"/>
    <cellStyle name="Vírgula 10 2 6 3 3 4" xfId="16205"/>
    <cellStyle name="Vírgula 10 2 6 3 4" xfId="8457"/>
    <cellStyle name="Vírgula 10 2 6 3 4 2" xfId="13837"/>
    <cellStyle name="Vírgula 10 2 6 3 4 2 2" xfId="19317"/>
    <cellStyle name="Vírgula 10 2 6 3 4 3" xfId="16562"/>
    <cellStyle name="Vírgula 10 2 6 3 5" xfId="3496"/>
    <cellStyle name="Vírgula 10 2 6 3 5 2" xfId="12674"/>
    <cellStyle name="Vírgula 10 2 6 3 5 2 2" xfId="18154"/>
    <cellStyle name="Vírgula 10 2 6 3 5 3" xfId="15400"/>
    <cellStyle name="Vírgula 10 2 6 3 6" xfId="12308"/>
    <cellStyle name="Vírgula 10 2 6 3 6 2" xfId="17788"/>
    <cellStyle name="Vírgula 10 2 6 3 7" xfId="15034"/>
    <cellStyle name="Vírgula 10 2 6 4" xfId="3945"/>
    <cellStyle name="Vírgula 10 2 6 4 2" xfId="9025"/>
    <cellStyle name="Vírgula 10 2 6 4 2 2" xfId="14079"/>
    <cellStyle name="Vírgula 10 2 6 4 2 2 2" xfId="19559"/>
    <cellStyle name="Vírgula 10 2 6 4 2 3" xfId="16804"/>
    <cellStyle name="Vírgula 10 2 6 4 3" xfId="12884"/>
    <cellStyle name="Vírgula 10 2 6 4 3 2" xfId="18364"/>
    <cellStyle name="Vírgula 10 2 6 4 4" xfId="15610"/>
    <cellStyle name="Vírgula 10 2 6 5" xfId="5712"/>
    <cellStyle name="Vírgula 10 2 6 5 2" xfId="10654"/>
    <cellStyle name="Vírgula 10 2 6 5 2 2" xfId="14466"/>
    <cellStyle name="Vírgula 10 2 6 5 2 2 2" xfId="19946"/>
    <cellStyle name="Vírgula 10 2 6 5 2 3" xfId="17191"/>
    <cellStyle name="Vírgula 10 2 6 5 3" xfId="13295"/>
    <cellStyle name="Vírgula 10 2 6 5 3 2" xfId="18775"/>
    <cellStyle name="Vírgula 10 2 6 5 4" xfId="16020"/>
    <cellStyle name="Vírgula 10 2 6 6" xfId="7220"/>
    <cellStyle name="Vírgula 10 2 6 6 2" xfId="13652"/>
    <cellStyle name="Vírgula 10 2 6 6 2 2" xfId="19132"/>
    <cellStyle name="Vírgula 10 2 6 6 3" xfId="16377"/>
    <cellStyle name="Vírgula 10 2 6 7" xfId="2259"/>
    <cellStyle name="Vírgula 10 2 6 7 2" xfId="12489"/>
    <cellStyle name="Vírgula 10 2 6 7 2 2" xfId="17969"/>
    <cellStyle name="Vírgula 10 2 6 7 3" xfId="15215"/>
    <cellStyle name="Vírgula 10 2 6 8" xfId="12089"/>
    <cellStyle name="Vírgula 10 2 6 8 2" xfId="17570"/>
    <cellStyle name="Vírgula 10 2 6 9" xfId="14845"/>
    <cellStyle name="Vírgula 10 2 7" xfId="855"/>
    <cellStyle name="Vírgula 10 2 7 2" xfId="1871"/>
    <cellStyle name="Vírgula 10 2 7 2 2" xfId="5222"/>
    <cellStyle name="Vírgula 10 2 7 2 2 2" xfId="10206"/>
    <cellStyle name="Vírgula 10 2 7 2 2 2 2" xfId="14253"/>
    <cellStyle name="Vírgula 10 2 7 2 2 2 2 2" xfId="19733"/>
    <cellStyle name="Vírgula 10 2 7 2 2 2 3" xfId="16978"/>
    <cellStyle name="Vírgula 10 2 7 2 2 3" xfId="13081"/>
    <cellStyle name="Vírgula 10 2 7 2 2 3 2" xfId="18561"/>
    <cellStyle name="Vírgula 10 2 7 2 2 4" xfId="15807"/>
    <cellStyle name="Vírgula 10 2 7 2 3" xfId="6951"/>
    <cellStyle name="Vírgula 10 2 7 2 3 2" xfId="11893"/>
    <cellStyle name="Vírgula 10 2 7 2 3 2 2" xfId="14653"/>
    <cellStyle name="Vírgula 10 2 7 2 3 2 2 2" xfId="20133"/>
    <cellStyle name="Vírgula 10 2 7 2 3 2 3" xfId="17378"/>
    <cellStyle name="Vírgula 10 2 7 2 3 3" xfId="13482"/>
    <cellStyle name="Vírgula 10 2 7 2 3 3 2" xfId="18962"/>
    <cellStyle name="Vírgula 10 2 7 2 3 4" xfId="16207"/>
    <cellStyle name="Vírgula 10 2 7 2 4" xfId="8459"/>
    <cellStyle name="Vírgula 10 2 7 2 4 2" xfId="13839"/>
    <cellStyle name="Vírgula 10 2 7 2 4 2 2" xfId="19319"/>
    <cellStyle name="Vírgula 10 2 7 2 4 3" xfId="16564"/>
    <cellStyle name="Vírgula 10 2 7 2 5" xfId="3498"/>
    <cellStyle name="Vírgula 10 2 7 2 5 2" xfId="12676"/>
    <cellStyle name="Vírgula 10 2 7 2 5 2 2" xfId="18156"/>
    <cellStyle name="Vírgula 10 2 7 2 5 3" xfId="15402"/>
    <cellStyle name="Vírgula 10 2 7 2 6" xfId="12310"/>
    <cellStyle name="Vírgula 10 2 7 2 6 2" xfId="17790"/>
    <cellStyle name="Vírgula 10 2 7 2 7" xfId="15036"/>
    <cellStyle name="Vírgula 10 2 7 3" xfId="4290"/>
    <cellStyle name="Vírgula 10 2 7 3 2" xfId="9276"/>
    <cellStyle name="Vírgula 10 2 7 3 2 2" xfId="14137"/>
    <cellStyle name="Vírgula 10 2 7 3 2 2 2" xfId="19617"/>
    <cellStyle name="Vírgula 10 2 7 3 2 3" xfId="16862"/>
    <cellStyle name="Vírgula 10 2 7 3 3" xfId="12965"/>
    <cellStyle name="Vírgula 10 2 7 3 3 2" xfId="18445"/>
    <cellStyle name="Vírgula 10 2 7 3 4" xfId="15691"/>
    <cellStyle name="Vírgula 10 2 7 4" xfId="6034"/>
    <cellStyle name="Vírgula 10 2 7 4 2" xfId="10976"/>
    <cellStyle name="Vírgula 10 2 7 4 2 2" xfId="14543"/>
    <cellStyle name="Vírgula 10 2 7 4 2 2 2" xfId="20023"/>
    <cellStyle name="Vírgula 10 2 7 4 2 3" xfId="17268"/>
    <cellStyle name="Vírgula 10 2 7 4 3" xfId="13372"/>
    <cellStyle name="Vírgula 10 2 7 4 3 2" xfId="18852"/>
    <cellStyle name="Vírgula 10 2 7 4 4" xfId="16097"/>
    <cellStyle name="Vírgula 10 2 7 5" xfId="7542"/>
    <cellStyle name="Vírgula 10 2 7 5 2" xfId="13729"/>
    <cellStyle name="Vírgula 10 2 7 5 2 2" xfId="19209"/>
    <cellStyle name="Vírgula 10 2 7 5 3" xfId="16454"/>
    <cellStyle name="Vírgula 10 2 7 6" xfId="2581"/>
    <cellStyle name="Vírgula 10 2 7 6 2" xfId="12566"/>
    <cellStyle name="Vírgula 10 2 7 6 2 2" xfId="18046"/>
    <cellStyle name="Vírgula 10 2 7 6 3" xfId="15292"/>
    <cellStyle name="Vírgula 10 2 7 7" xfId="12185"/>
    <cellStyle name="Vírgula 10 2 7 7 2" xfId="17666"/>
    <cellStyle name="Vírgula 10 2 7 8" xfId="14924"/>
    <cellStyle name="Vírgula 10 2 8" xfId="1321"/>
    <cellStyle name="Vírgula 10 2 8 2" xfId="4672"/>
    <cellStyle name="Vírgula 10 2 8 2 2" xfId="9656"/>
    <cellStyle name="Vírgula 10 2 8 2 2 2" xfId="14230"/>
    <cellStyle name="Vírgula 10 2 8 2 2 2 2" xfId="19710"/>
    <cellStyle name="Vírgula 10 2 8 2 2 3" xfId="16955"/>
    <cellStyle name="Vírgula 10 2 8 2 3" xfId="13058"/>
    <cellStyle name="Vírgula 10 2 8 2 3 2" xfId="18538"/>
    <cellStyle name="Vírgula 10 2 8 2 4" xfId="15784"/>
    <cellStyle name="Vírgula 10 2 8 3" xfId="6401"/>
    <cellStyle name="Vírgula 10 2 8 3 2" xfId="11343"/>
    <cellStyle name="Vírgula 10 2 8 3 2 2" xfId="14630"/>
    <cellStyle name="Vírgula 10 2 8 3 2 2 2" xfId="20110"/>
    <cellStyle name="Vírgula 10 2 8 3 2 3" xfId="17355"/>
    <cellStyle name="Vírgula 10 2 8 3 3" xfId="13459"/>
    <cellStyle name="Vírgula 10 2 8 3 3 2" xfId="18939"/>
    <cellStyle name="Vírgula 10 2 8 3 4" xfId="16184"/>
    <cellStyle name="Vírgula 10 2 8 4" xfId="7909"/>
    <cellStyle name="Vírgula 10 2 8 4 2" xfId="13816"/>
    <cellStyle name="Vírgula 10 2 8 4 2 2" xfId="19296"/>
    <cellStyle name="Vírgula 10 2 8 4 3" xfId="16541"/>
    <cellStyle name="Vírgula 10 2 8 5" xfId="2948"/>
    <cellStyle name="Vírgula 10 2 8 5 2" xfId="12653"/>
    <cellStyle name="Vírgula 10 2 8 5 2 2" xfId="18133"/>
    <cellStyle name="Vírgula 10 2 8 5 3" xfId="15379"/>
    <cellStyle name="Vírgula 10 2 8 6" xfId="12287"/>
    <cellStyle name="Vírgula 10 2 8 6 2" xfId="17767"/>
    <cellStyle name="Vírgula 10 2 8 7" xfId="15013"/>
    <cellStyle name="Vírgula 10 2 9" xfId="265"/>
    <cellStyle name="Vírgula 10 2 9 2" xfId="3890"/>
    <cellStyle name="Vírgula 10 2 9 2 2" xfId="8977"/>
    <cellStyle name="Vírgula 10 2 9 2 2 2" xfId="14068"/>
    <cellStyle name="Vírgula 10 2 9 2 2 2 2" xfId="19548"/>
    <cellStyle name="Vírgula 10 2 9 2 2 3" xfId="16793"/>
    <cellStyle name="Vírgula 10 2 9 2 3" xfId="12872"/>
    <cellStyle name="Vírgula 10 2 9 2 3 2" xfId="18352"/>
    <cellStyle name="Vírgula 10 2 9 2 4" xfId="15598"/>
    <cellStyle name="Vírgula 10 2 9 3" xfId="5668"/>
    <cellStyle name="Vírgula 10 2 9 3 2" xfId="10610"/>
    <cellStyle name="Vírgula 10 2 9 3 2 2" xfId="14456"/>
    <cellStyle name="Vírgula 10 2 9 3 2 2 2" xfId="19936"/>
    <cellStyle name="Vírgula 10 2 9 3 2 3" xfId="17181"/>
    <cellStyle name="Vírgula 10 2 9 3 3" xfId="13285"/>
    <cellStyle name="Vírgula 10 2 9 3 3 2" xfId="18765"/>
    <cellStyle name="Vírgula 10 2 9 3 4" xfId="16010"/>
    <cellStyle name="Vírgula 10 2 9 4" xfId="7176"/>
    <cellStyle name="Vírgula 10 2 9 4 2" xfId="13642"/>
    <cellStyle name="Vírgula 10 2 9 4 2 2" xfId="19122"/>
    <cellStyle name="Vírgula 10 2 9 4 3" xfId="16367"/>
    <cellStyle name="Vírgula 10 2 9 5" xfId="2215"/>
    <cellStyle name="Vírgula 10 2 9 5 2" xfId="12479"/>
    <cellStyle name="Vírgula 10 2 9 5 2 2" xfId="17959"/>
    <cellStyle name="Vírgula 10 2 9 5 3" xfId="15205"/>
    <cellStyle name="Vírgula 10 2 9 6" xfId="12073"/>
    <cellStyle name="Vírgula 10 2 9 6 2" xfId="17554"/>
    <cellStyle name="Vírgula 10 2 9 7" xfId="14833"/>
    <cellStyle name="Vírgula 10 3" xfId="603"/>
    <cellStyle name="Vírgula 10 3 10" xfId="2354"/>
    <cellStyle name="Vírgula 10 3 10 2" xfId="12511"/>
    <cellStyle name="Vírgula 10 3 10 2 2" xfId="17991"/>
    <cellStyle name="Vírgula 10 3 10 3" xfId="15237"/>
    <cellStyle name="Vírgula 10 3 11" xfId="12124"/>
    <cellStyle name="Vírgula 10 3 11 2" xfId="17605"/>
    <cellStyle name="Vírgula 10 3 12" xfId="14868"/>
    <cellStyle name="Vírgula 10 3 2" xfId="752"/>
    <cellStyle name="Vírgula 10 3 2 2" xfId="1217"/>
    <cellStyle name="Vírgula 10 3 2 2 2" xfId="1874"/>
    <cellStyle name="Vírgula 10 3 2 2 2 2" xfId="5225"/>
    <cellStyle name="Vírgula 10 3 2 2 2 2 2" xfId="10209"/>
    <cellStyle name="Vírgula 10 3 2 2 2 2 2 2" xfId="14256"/>
    <cellStyle name="Vírgula 10 3 2 2 2 2 2 2 2" xfId="19736"/>
    <cellStyle name="Vírgula 10 3 2 2 2 2 2 3" xfId="16981"/>
    <cellStyle name="Vírgula 10 3 2 2 2 2 3" xfId="13084"/>
    <cellStyle name="Vírgula 10 3 2 2 2 2 3 2" xfId="18564"/>
    <cellStyle name="Vírgula 10 3 2 2 2 2 4" xfId="15810"/>
    <cellStyle name="Vírgula 10 3 2 2 2 3" xfId="6954"/>
    <cellStyle name="Vírgula 10 3 2 2 2 3 2" xfId="11896"/>
    <cellStyle name="Vírgula 10 3 2 2 2 3 2 2" xfId="14656"/>
    <cellStyle name="Vírgula 10 3 2 2 2 3 2 2 2" xfId="20136"/>
    <cellStyle name="Vírgula 10 3 2 2 2 3 2 3" xfId="17381"/>
    <cellStyle name="Vírgula 10 3 2 2 2 3 3" xfId="13485"/>
    <cellStyle name="Vírgula 10 3 2 2 2 3 3 2" xfId="18965"/>
    <cellStyle name="Vírgula 10 3 2 2 2 3 4" xfId="16210"/>
    <cellStyle name="Vírgula 10 3 2 2 2 4" xfId="8462"/>
    <cellStyle name="Vírgula 10 3 2 2 2 4 2" xfId="13842"/>
    <cellStyle name="Vírgula 10 3 2 2 2 4 2 2" xfId="19322"/>
    <cellStyle name="Vírgula 10 3 2 2 2 4 3" xfId="16567"/>
    <cellStyle name="Vírgula 10 3 2 2 2 5" xfId="3501"/>
    <cellStyle name="Vírgula 10 3 2 2 2 5 2" xfId="12679"/>
    <cellStyle name="Vírgula 10 3 2 2 2 5 2 2" xfId="18159"/>
    <cellStyle name="Vírgula 10 3 2 2 2 5 3" xfId="15405"/>
    <cellStyle name="Vírgula 10 3 2 2 2 6" xfId="12313"/>
    <cellStyle name="Vírgula 10 3 2 2 2 6 2" xfId="17793"/>
    <cellStyle name="Vírgula 10 3 2 2 2 7" xfId="15039"/>
    <cellStyle name="Vírgula 10 3 2 2 3" xfId="4578"/>
    <cellStyle name="Vírgula 10 3 2 2 3 2" xfId="9562"/>
    <cellStyle name="Vírgula 10 3 2 2 3 2 2" xfId="14205"/>
    <cellStyle name="Vírgula 10 3 2 2 3 2 2 2" xfId="19685"/>
    <cellStyle name="Vírgula 10 3 2 2 3 2 3" xfId="16930"/>
    <cellStyle name="Vírgula 10 3 2 2 3 3" xfId="13033"/>
    <cellStyle name="Vírgula 10 3 2 2 3 3 2" xfId="18513"/>
    <cellStyle name="Vírgula 10 3 2 2 3 4" xfId="15759"/>
    <cellStyle name="Vírgula 10 3 2 2 4" xfId="6309"/>
    <cellStyle name="Vírgula 10 3 2 2 4 2" xfId="11251"/>
    <cellStyle name="Vírgula 10 3 2 2 4 2 2" xfId="14607"/>
    <cellStyle name="Vírgula 10 3 2 2 4 2 2 2" xfId="20087"/>
    <cellStyle name="Vírgula 10 3 2 2 4 2 3" xfId="17332"/>
    <cellStyle name="Vírgula 10 3 2 2 4 3" xfId="13436"/>
    <cellStyle name="Vírgula 10 3 2 2 4 3 2" xfId="18916"/>
    <cellStyle name="Vírgula 10 3 2 2 4 4" xfId="16161"/>
    <cellStyle name="Vírgula 10 3 2 2 5" xfId="7817"/>
    <cellStyle name="Vírgula 10 3 2 2 5 2" xfId="13793"/>
    <cellStyle name="Vírgula 10 3 2 2 5 2 2" xfId="19273"/>
    <cellStyle name="Vírgula 10 3 2 2 5 3" xfId="16518"/>
    <cellStyle name="Vírgula 10 3 2 2 6" xfId="2856"/>
    <cellStyle name="Vírgula 10 3 2 2 6 2" xfId="12630"/>
    <cellStyle name="Vírgula 10 3 2 2 6 2 2" xfId="18110"/>
    <cellStyle name="Vírgula 10 3 2 2 6 3" xfId="15356"/>
    <cellStyle name="Vírgula 10 3 2 2 7" xfId="12264"/>
    <cellStyle name="Vírgula 10 3 2 2 7 2" xfId="17744"/>
    <cellStyle name="Vírgula 10 3 2 2 8" xfId="14990"/>
    <cellStyle name="Vírgula 10 3 2 3" xfId="1873"/>
    <cellStyle name="Vírgula 10 3 2 3 2" xfId="5224"/>
    <cellStyle name="Vírgula 10 3 2 3 2 2" xfId="10208"/>
    <cellStyle name="Vírgula 10 3 2 3 2 2 2" xfId="14255"/>
    <cellStyle name="Vírgula 10 3 2 3 2 2 2 2" xfId="19735"/>
    <cellStyle name="Vírgula 10 3 2 3 2 2 3" xfId="16980"/>
    <cellStyle name="Vírgula 10 3 2 3 2 3" xfId="13083"/>
    <cellStyle name="Vírgula 10 3 2 3 2 3 2" xfId="18563"/>
    <cellStyle name="Vírgula 10 3 2 3 2 4" xfId="15809"/>
    <cellStyle name="Vírgula 10 3 2 3 3" xfId="6953"/>
    <cellStyle name="Vírgula 10 3 2 3 3 2" xfId="11895"/>
    <cellStyle name="Vírgula 10 3 2 3 3 2 2" xfId="14655"/>
    <cellStyle name="Vírgula 10 3 2 3 3 2 2 2" xfId="20135"/>
    <cellStyle name="Vírgula 10 3 2 3 3 2 3" xfId="17380"/>
    <cellStyle name="Vírgula 10 3 2 3 3 3" xfId="13484"/>
    <cellStyle name="Vírgula 10 3 2 3 3 3 2" xfId="18964"/>
    <cellStyle name="Vírgula 10 3 2 3 3 4" xfId="16209"/>
    <cellStyle name="Vírgula 10 3 2 3 4" xfId="8461"/>
    <cellStyle name="Vírgula 10 3 2 3 4 2" xfId="13841"/>
    <cellStyle name="Vírgula 10 3 2 3 4 2 2" xfId="19321"/>
    <cellStyle name="Vírgula 10 3 2 3 4 3" xfId="16566"/>
    <cellStyle name="Vírgula 10 3 2 3 5" xfId="3500"/>
    <cellStyle name="Vírgula 10 3 2 3 5 2" xfId="12678"/>
    <cellStyle name="Vírgula 10 3 2 3 5 2 2" xfId="18158"/>
    <cellStyle name="Vírgula 10 3 2 3 5 3" xfId="15404"/>
    <cellStyle name="Vírgula 10 3 2 3 6" xfId="12312"/>
    <cellStyle name="Vírgula 10 3 2 3 6 2" xfId="17792"/>
    <cellStyle name="Vírgula 10 3 2 3 7" xfId="15038"/>
    <cellStyle name="Vírgula 10 3 2 4" xfId="4195"/>
    <cellStyle name="Vírgula 10 3 2 4 2" xfId="9181"/>
    <cellStyle name="Vírgula 10 3 2 4 2 2" xfId="14114"/>
    <cellStyle name="Vírgula 10 3 2 4 2 2 2" xfId="19594"/>
    <cellStyle name="Vírgula 10 3 2 4 2 3" xfId="16839"/>
    <cellStyle name="Vírgula 10 3 2 4 3" xfId="12942"/>
    <cellStyle name="Vírgula 10 3 2 4 3 2" xfId="18422"/>
    <cellStyle name="Vírgula 10 3 2 4 4" xfId="15668"/>
    <cellStyle name="Vírgula 10 3 2 5" xfId="5942"/>
    <cellStyle name="Vírgula 10 3 2 5 2" xfId="10884"/>
    <cellStyle name="Vírgula 10 3 2 5 2 2" xfId="14520"/>
    <cellStyle name="Vírgula 10 3 2 5 2 2 2" xfId="20000"/>
    <cellStyle name="Vírgula 10 3 2 5 2 3" xfId="17245"/>
    <cellStyle name="Vírgula 10 3 2 5 3" xfId="13349"/>
    <cellStyle name="Vírgula 10 3 2 5 3 2" xfId="18829"/>
    <cellStyle name="Vírgula 10 3 2 5 4" xfId="16074"/>
    <cellStyle name="Vírgula 10 3 2 6" xfId="7450"/>
    <cellStyle name="Vírgula 10 3 2 6 2" xfId="13706"/>
    <cellStyle name="Vírgula 10 3 2 6 2 2" xfId="19186"/>
    <cellStyle name="Vírgula 10 3 2 6 3" xfId="16431"/>
    <cellStyle name="Vírgula 10 3 2 7" xfId="2489"/>
    <cellStyle name="Vírgula 10 3 2 7 2" xfId="12543"/>
    <cellStyle name="Vírgula 10 3 2 7 2 2" xfId="18023"/>
    <cellStyle name="Vírgula 10 3 2 7 3" xfId="15269"/>
    <cellStyle name="Vírgula 10 3 2 8" xfId="12161"/>
    <cellStyle name="Vírgula 10 3 2 8 2" xfId="17642"/>
    <cellStyle name="Vírgula 10 3 2 9" xfId="14901"/>
    <cellStyle name="Vírgula 10 3 3" xfId="904"/>
    <cellStyle name="Vírgula 10 3 3 2" xfId="1875"/>
    <cellStyle name="Vírgula 10 3 3 2 2" xfId="5226"/>
    <cellStyle name="Vírgula 10 3 3 2 2 2" xfId="10210"/>
    <cellStyle name="Vírgula 10 3 3 2 2 2 2" xfId="14257"/>
    <cellStyle name="Vírgula 10 3 3 2 2 2 2 2" xfId="19737"/>
    <cellStyle name="Vírgula 10 3 3 2 2 2 3" xfId="16982"/>
    <cellStyle name="Vírgula 10 3 3 2 2 3" xfId="13085"/>
    <cellStyle name="Vírgula 10 3 3 2 2 3 2" xfId="18565"/>
    <cellStyle name="Vírgula 10 3 3 2 2 4" xfId="15811"/>
    <cellStyle name="Vírgula 10 3 3 2 3" xfId="6955"/>
    <cellStyle name="Vírgula 10 3 3 2 3 2" xfId="11897"/>
    <cellStyle name="Vírgula 10 3 3 2 3 2 2" xfId="14657"/>
    <cellStyle name="Vírgula 10 3 3 2 3 2 2 2" xfId="20137"/>
    <cellStyle name="Vírgula 10 3 3 2 3 2 3" xfId="17382"/>
    <cellStyle name="Vírgula 10 3 3 2 3 3" xfId="13486"/>
    <cellStyle name="Vírgula 10 3 3 2 3 3 2" xfId="18966"/>
    <cellStyle name="Vírgula 10 3 3 2 3 4" xfId="16211"/>
    <cellStyle name="Vírgula 10 3 3 2 4" xfId="8463"/>
    <cellStyle name="Vírgula 10 3 3 2 4 2" xfId="13843"/>
    <cellStyle name="Vírgula 10 3 3 2 4 2 2" xfId="19323"/>
    <cellStyle name="Vírgula 10 3 3 2 4 3" xfId="16568"/>
    <cellStyle name="Vírgula 10 3 3 2 5" xfId="3502"/>
    <cellStyle name="Vírgula 10 3 3 2 5 2" xfId="12680"/>
    <cellStyle name="Vírgula 10 3 3 2 5 2 2" xfId="18160"/>
    <cellStyle name="Vírgula 10 3 3 2 5 3" xfId="15406"/>
    <cellStyle name="Vírgula 10 3 3 2 6" xfId="12314"/>
    <cellStyle name="Vírgula 10 3 3 2 6 2" xfId="17794"/>
    <cellStyle name="Vírgula 10 3 3 2 7" xfId="15040"/>
    <cellStyle name="Vírgula 10 3 3 3" xfId="4337"/>
    <cellStyle name="Vírgula 10 3 3 3 2" xfId="9322"/>
    <cellStyle name="Vírgula 10 3 3 3 2 2" xfId="14147"/>
    <cellStyle name="Vírgula 10 3 3 3 2 2 2" xfId="19627"/>
    <cellStyle name="Vírgula 10 3 3 3 2 3" xfId="16872"/>
    <cellStyle name="Vírgula 10 3 3 3 3" xfId="12975"/>
    <cellStyle name="Vírgula 10 3 3 3 3 2" xfId="18455"/>
    <cellStyle name="Vírgula 10 3 3 3 4" xfId="15701"/>
    <cellStyle name="Vírgula 10 3 3 4" xfId="6080"/>
    <cellStyle name="Vírgula 10 3 3 4 2" xfId="11022"/>
    <cellStyle name="Vírgula 10 3 3 4 2 2" xfId="14553"/>
    <cellStyle name="Vírgula 10 3 3 4 2 2 2" xfId="20033"/>
    <cellStyle name="Vírgula 10 3 3 4 2 3" xfId="17278"/>
    <cellStyle name="Vírgula 10 3 3 4 3" xfId="13382"/>
    <cellStyle name="Vírgula 10 3 3 4 3 2" xfId="18862"/>
    <cellStyle name="Vírgula 10 3 3 4 4" xfId="16107"/>
    <cellStyle name="Vírgula 10 3 3 5" xfId="7588"/>
    <cellStyle name="Vírgula 10 3 3 5 2" xfId="13739"/>
    <cellStyle name="Vírgula 10 3 3 5 2 2" xfId="19219"/>
    <cellStyle name="Vírgula 10 3 3 5 3" xfId="16464"/>
    <cellStyle name="Vírgula 10 3 3 6" xfId="2627"/>
    <cellStyle name="Vírgula 10 3 3 6 2" xfId="12576"/>
    <cellStyle name="Vírgula 10 3 3 6 2 2" xfId="18056"/>
    <cellStyle name="Vírgula 10 3 3 6 3" xfId="15302"/>
    <cellStyle name="Vírgula 10 3 3 7" xfId="12195"/>
    <cellStyle name="Vírgula 10 3 3 7 2" xfId="17676"/>
    <cellStyle name="Vírgula 10 3 3 8" xfId="14935"/>
    <cellStyle name="Vírgula 10 3 4" xfId="1872"/>
    <cellStyle name="Vírgula 10 3 4 2" xfId="5223"/>
    <cellStyle name="Vírgula 10 3 4 2 2" xfId="10207"/>
    <cellStyle name="Vírgula 10 3 4 2 2 2" xfId="14254"/>
    <cellStyle name="Vírgula 10 3 4 2 2 2 2" xfId="19734"/>
    <cellStyle name="Vírgula 10 3 4 2 2 3" xfId="16979"/>
    <cellStyle name="Vírgula 10 3 4 2 3" xfId="13082"/>
    <cellStyle name="Vírgula 10 3 4 2 3 2" xfId="18562"/>
    <cellStyle name="Vírgula 10 3 4 2 4" xfId="15808"/>
    <cellStyle name="Vírgula 10 3 4 3" xfId="6952"/>
    <cellStyle name="Vírgula 10 3 4 3 2" xfId="11894"/>
    <cellStyle name="Vírgula 10 3 4 3 2 2" xfId="14654"/>
    <cellStyle name="Vírgula 10 3 4 3 2 2 2" xfId="20134"/>
    <cellStyle name="Vírgula 10 3 4 3 2 3" xfId="17379"/>
    <cellStyle name="Vírgula 10 3 4 3 3" xfId="13483"/>
    <cellStyle name="Vírgula 10 3 4 3 3 2" xfId="18963"/>
    <cellStyle name="Vírgula 10 3 4 3 4" xfId="16208"/>
    <cellStyle name="Vírgula 10 3 4 4" xfId="8460"/>
    <cellStyle name="Vírgula 10 3 4 4 2" xfId="13840"/>
    <cellStyle name="Vírgula 10 3 4 4 2 2" xfId="19320"/>
    <cellStyle name="Vírgula 10 3 4 4 3" xfId="16565"/>
    <cellStyle name="Vírgula 10 3 4 5" xfId="3499"/>
    <cellStyle name="Vírgula 10 3 4 5 2" xfId="12677"/>
    <cellStyle name="Vírgula 10 3 4 5 2 2" xfId="18157"/>
    <cellStyle name="Vírgula 10 3 4 5 3" xfId="15403"/>
    <cellStyle name="Vírgula 10 3 4 6" xfId="12311"/>
    <cellStyle name="Vírgula 10 3 4 6 2" xfId="17791"/>
    <cellStyle name="Vírgula 10 3 4 7" xfId="15037"/>
    <cellStyle name="Vírgula 10 3 5" xfId="3735"/>
    <cellStyle name="Vírgula 10 3 5 2" xfId="3800"/>
    <cellStyle name="Vírgula 10 3 5 2 2" xfId="8893"/>
    <cellStyle name="Vírgula 10 3 5 2 2 2" xfId="14055"/>
    <cellStyle name="Vírgula 10 3 5 2 2 2 2" xfId="19535"/>
    <cellStyle name="Vírgula 10 3 5 2 2 3" xfId="16780"/>
    <cellStyle name="Vírgula 10 3 5 2 3" xfId="12858"/>
    <cellStyle name="Vírgula 10 3 5 2 3 2" xfId="18338"/>
    <cellStyle name="Vírgula 10 3 5 2 4" xfId="15584"/>
    <cellStyle name="Vírgula 10 3 5 3" xfId="8695"/>
    <cellStyle name="Vírgula 10 3 5 3 2" xfId="14002"/>
    <cellStyle name="Vírgula 10 3 5 3 2 2" xfId="19482"/>
    <cellStyle name="Vírgula 10 3 5 3 3" xfId="16727"/>
    <cellStyle name="Vírgula 10 3 5 4" xfId="12837"/>
    <cellStyle name="Vírgula 10 3 5 4 2" xfId="18317"/>
    <cellStyle name="Vírgula 10 3 5 5" xfId="15563"/>
    <cellStyle name="Vírgula 10 3 6" xfId="4059"/>
    <cellStyle name="Vírgula 10 3 6 2" xfId="8831"/>
    <cellStyle name="Vírgula 10 3 6 2 2" xfId="14034"/>
    <cellStyle name="Vírgula 10 3 6 2 2 2" xfId="19514"/>
    <cellStyle name="Vírgula 10 3 6 2 3" xfId="16759"/>
    <cellStyle name="Vírgula 10 3 6 3" xfId="12910"/>
    <cellStyle name="Vírgula 10 3 6 3 2" xfId="18390"/>
    <cellStyle name="Vírgula 10 3 6 4" xfId="15636"/>
    <cellStyle name="Vírgula 10 3 7" xfId="5401"/>
    <cellStyle name="Vírgula 10 3 7 2" xfId="10379"/>
    <cellStyle name="Vírgula 10 3 7 2 2" xfId="14408"/>
    <cellStyle name="Vírgula 10 3 7 2 2 2" xfId="19888"/>
    <cellStyle name="Vírgula 10 3 7 2 3" xfId="17133"/>
    <cellStyle name="Vírgula 10 3 7 3" xfId="13237"/>
    <cellStyle name="Vírgula 10 3 7 3 2" xfId="18717"/>
    <cellStyle name="Vírgula 10 3 7 4" xfId="15962"/>
    <cellStyle name="Vírgula 10 3 8" xfId="5807"/>
    <cellStyle name="Vírgula 10 3 8 2" xfId="10749"/>
    <cellStyle name="Vírgula 10 3 8 2 2" xfId="14488"/>
    <cellStyle name="Vírgula 10 3 8 2 2 2" xfId="19968"/>
    <cellStyle name="Vírgula 10 3 8 2 3" xfId="17213"/>
    <cellStyle name="Vírgula 10 3 8 3" xfId="13317"/>
    <cellStyle name="Vírgula 10 3 8 3 2" xfId="18797"/>
    <cellStyle name="Vírgula 10 3 8 4" xfId="16042"/>
    <cellStyle name="Vírgula 10 3 9" xfId="7315"/>
    <cellStyle name="Vírgula 10 3 9 2" xfId="13674"/>
    <cellStyle name="Vírgula 10 3 9 2 2" xfId="19154"/>
    <cellStyle name="Vírgula 10 3 9 3" xfId="16399"/>
    <cellStyle name="Vírgula 10 4" xfId="653"/>
    <cellStyle name="Vírgula 10 4 10" xfId="2396"/>
    <cellStyle name="Vírgula 10 4 10 2" xfId="12520"/>
    <cellStyle name="Vírgula 10 4 10 2 2" xfId="18000"/>
    <cellStyle name="Vírgula 10 4 10 3" xfId="15246"/>
    <cellStyle name="Vírgula 10 4 11" xfId="12138"/>
    <cellStyle name="Vírgula 10 4 11 2" xfId="17619"/>
    <cellStyle name="Vírgula 10 4 12" xfId="14878"/>
    <cellStyle name="Vírgula 10 4 2" xfId="794"/>
    <cellStyle name="Vírgula 10 4 2 2" xfId="1259"/>
    <cellStyle name="Vírgula 10 4 2 2 2" xfId="1878"/>
    <cellStyle name="Vírgula 10 4 2 2 2 2" xfId="5229"/>
    <cellStyle name="Vírgula 10 4 2 2 2 2 2" xfId="10213"/>
    <cellStyle name="Vírgula 10 4 2 2 2 2 2 2" xfId="14260"/>
    <cellStyle name="Vírgula 10 4 2 2 2 2 2 2 2" xfId="19740"/>
    <cellStyle name="Vírgula 10 4 2 2 2 2 2 3" xfId="16985"/>
    <cellStyle name="Vírgula 10 4 2 2 2 2 3" xfId="13088"/>
    <cellStyle name="Vírgula 10 4 2 2 2 2 3 2" xfId="18568"/>
    <cellStyle name="Vírgula 10 4 2 2 2 2 4" xfId="15814"/>
    <cellStyle name="Vírgula 10 4 2 2 2 3" xfId="6958"/>
    <cellStyle name="Vírgula 10 4 2 2 2 3 2" xfId="11900"/>
    <cellStyle name="Vírgula 10 4 2 2 2 3 2 2" xfId="14660"/>
    <cellStyle name="Vírgula 10 4 2 2 2 3 2 2 2" xfId="20140"/>
    <cellStyle name="Vírgula 10 4 2 2 2 3 2 3" xfId="17385"/>
    <cellStyle name="Vírgula 10 4 2 2 2 3 3" xfId="13489"/>
    <cellStyle name="Vírgula 10 4 2 2 2 3 3 2" xfId="18969"/>
    <cellStyle name="Vírgula 10 4 2 2 2 3 4" xfId="16214"/>
    <cellStyle name="Vírgula 10 4 2 2 2 4" xfId="8466"/>
    <cellStyle name="Vírgula 10 4 2 2 2 4 2" xfId="13846"/>
    <cellStyle name="Vírgula 10 4 2 2 2 4 2 2" xfId="19326"/>
    <cellStyle name="Vírgula 10 4 2 2 2 4 3" xfId="16571"/>
    <cellStyle name="Vírgula 10 4 2 2 2 5" xfId="3505"/>
    <cellStyle name="Vírgula 10 4 2 2 2 5 2" xfId="12683"/>
    <cellStyle name="Vírgula 10 4 2 2 2 5 2 2" xfId="18163"/>
    <cellStyle name="Vírgula 10 4 2 2 2 5 3" xfId="15409"/>
    <cellStyle name="Vírgula 10 4 2 2 2 6" xfId="12317"/>
    <cellStyle name="Vírgula 10 4 2 2 2 6 2" xfId="17797"/>
    <cellStyle name="Vírgula 10 4 2 2 2 7" xfId="15043"/>
    <cellStyle name="Vírgula 10 4 2 2 3" xfId="4620"/>
    <cellStyle name="Vírgula 10 4 2 2 3 2" xfId="9604"/>
    <cellStyle name="Vírgula 10 4 2 2 3 2 2" xfId="14214"/>
    <cellStyle name="Vírgula 10 4 2 2 3 2 2 2" xfId="19694"/>
    <cellStyle name="Vírgula 10 4 2 2 3 2 3" xfId="16939"/>
    <cellStyle name="Vírgula 10 4 2 2 3 3" xfId="13042"/>
    <cellStyle name="Vírgula 10 4 2 2 3 3 2" xfId="18522"/>
    <cellStyle name="Vírgula 10 4 2 2 3 4" xfId="15768"/>
    <cellStyle name="Vírgula 10 4 2 2 4" xfId="6351"/>
    <cellStyle name="Vírgula 10 4 2 2 4 2" xfId="11293"/>
    <cellStyle name="Vírgula 10 4 2 2 4 2 2" xfId="14616"/>
    <cellStyle name="Vírgula 10 4 2 2 4 2 2 2" xfId="20096"/>
    <cellStyle name="Vírgula 10 4 2 2 4 2 3" xfId="17341"/>
    <cellStyle name="Vírgula 10 4 2 2 4 3" xfId="13445"/>
    <cellStyle name="Vírgula 10 4 2 2 4 3 2" xfId="18925"/>
    <cellStyle name="Vírgula 10 4 2 2 4 4" xfId="16170"/>
    <cellStyle name="Vírgula 10 4 2 2 5" xfId="7859"/>
    <cellStyle name="Vírgula 10 4 2 2 5 2" xfId="13802"/>
    <cellStyle name="Vírgula 10 4 2 2 5 2 2" xfId="19282"/>
    <cellStyle name="Vírgula 10 4 2 2 5 3" xfId="16527"/>
    <cellStyle name="Vírgula 10 4 2 2 6" xfId="2898"/>
    <cellStyle name="Vírgula 10 4 2 2 6 2" xfId="12639"/>
    <cellStyle name="Vírgula 10 4 2 2 6 2 2" xfId="18119"/>
    <cellStyle name="Vírgula 10 4 2 2 6 3" xfId="15365"/>
    <cellStyle name="Vírgula 10 4 2 2 7" xfId="12273"/>
    <cellStyle name="Vírgula 10 4 2 2 7 2" xfId="17753"/>
    <cellStyle name="Vírgula 10 4 2 2 8" xfId="14999"/>
    <cellStyle name="Vírgula 10 4 2 3" xfId="1877"/>
    <cellStyle name="Vírgula 10 4 2 3 2" xfId="5228"/>
    <cellStyle name="Vírgula 10 4 2 3 2 2" xfId="10212"/>
    <cellStyle name="Vírgula 10 4 2 3 2 2 2" xfId="14259"/>
    <cellStyle name="Vírgula 10 4 2 3 2 2 2 2" xfId="19739"/>
    <cellStyle name="Vírgula 10 4 2 3 2 2 3" xfId="16984"/>
    <cellStyle name="Vírgula 10 4 2 3 2 3" xfId="13087"/>
    <cellStyle name="Vírgula 10 4 2 3 2 3 2" xfId="18567"/>
    <cellStyle name="Vírgula 10 4 2 3 2 4" xfId="15813"/>
    <cellStyle name="Vírgula 10 4 2 3 3" xfId="6957"/>
    <cellStyle name="Vírgula 10 4 2 3 3 2" xfId="11899"/>
    <cellStyle name="Vírgula 10 4 2 3 3 2 2" xfId="14659"/>
    <cellStyle name="Vírgula 10 4 2 3 3 2 2 2" xfId="20139"/>
    <cellStyle name="Vírgula 10 4 2 3 3 2 3" xfId="17384"/>
    <cellStyle name="Vírgula 10 4 2 3 3 3" xfId="13488"/>
    <cellStyle name="Vírgula 10 4 2 3 3 3 2" xfId="18968"/>
    <cellStyle name="Vírgula 10 4 2 3 3 4" xfId="16213"/>
    <cellStyle name="Vírgula 10 4 2 3 4" xfId="8465"/>
    <cellStyle name="Vírgula 10 4 2 3 4 2" xfId="13845"/>
    <cellStyle name="Vírgula 10 4 2 3 4 2 2" xfId="19325"/>
    <cellStyle name="Vírgula 10 4 2 3 4 3" xfId="16570"/>
    <cellStyle name="Vírgula 10 4 2 3 5" xfId="3504"/>
    <cellStyle name="Vírgula 10 4 2 3 5 2" xfId="12682"/>
    <cellStyle name="Vírgula 10 4 2 3 5 2 2" xfId="18162"/>
    <cellStyle name="Vírgula 10 4 2 3 5 3" xfId="15408"/>
    <cellStyle name="Vírgula 10 4 2 3 6" xfId="12316"/>
    <cellStyle name="Vírgula 10 4 2 3 6 2" xfId="17796"/>
    <cellStyle name="Vírgula 10 4 2 3 7" xfId="15042"/>
    <cellStyle name="Vírgula 10 4 2 4" xfId="4237"/>
    <cellStyle name="Vírgula 10 4 2 4 2" xfId="9223"/>
    <cellStyle name="Vírgula 10 4 2 4 2 2" xfId="14123"/>
    <cellStyle name="Vírgula 10 4 2 4 2 2 2" xfId="19603"/>
    <cellStyle name="Vírgula 10 4 2 4 2 3" xfId="16848"/>
    <cellStyle name="Vírgula 10 4 2 4 3" xfId="12951"/>
    <cellStyle name="Vírgula 10 4 2 4 3 2" xfId="18431"/>
    <cellStyle name="Vírgula 10 4 2 4 4" xfId="15677"/>
    <cellStyle name="Vírgula 10 4 2 5" xfId="5984"/>
    <cellStyle name="Vírgula 10 4 2 5 2" xfId="10926"/>
    <cellStyle name="Vírgula 10 4 2 5 2 2" xfId="14529"/>
    <cellStyle name="Vírgula 10 4 2 5 2 2 2" xfId="20009"/>
    <cellStyle name="Vírgula 10 4 2 5 2 3" xfId="17254"/>
    <cellStyle name="Vírgula 10 4 2 5 3" xfId="13358"/>
    <cellStyle name="Vírgula 10 4 2 5 3 2" xfId="18838"/>
    <cellStyle name="Vírgula 10 4 2 5 4" xfId="16083"/>
    <cellStyle name="Vírgula 10 4 2 6" xfId="7492"/>
    <cellStyle name="Vírgula 10 4 2 6 2" xfId="13715"/>
    <cellStyle name="Vírgula 10 4 2 6 2 2" xfId="19195"/>
    <cellStyle name="Vírgula 10 4 2 6 3" xfId="16440"/>
    <cellStyle name="Vírgula 10 4 2 7" xfId="2531"/>
    <cellStyle name="Vírgula 10 4 2 7 2" xfId="12552"/>
    <cellStyle name="Vírgula 10 4 2 7 2 2" xfId="18032"/>
    <cellStyle name="Vírgula 10 4 2 7 3" xfId="15278"/>
    <cellStyle name="Vírgula 10 4 2 8" xfId="12170"/>
    <cellStyle name="Vírgula 10 4 2 8 2" xfId="17651"/>
    <cellStyle name="Vírgula 10 4 2 9" xfId="14910"/>
    <cellStyle name="Vírgula 10 4 3" xfId="947"/>
    <cellStyle name="Vírgula 10 4 3 2" xfId="1879"/>
    <cellStyle name="Vírgula 10 4 3 2 2" xfId="5230"/>
    <cellStyle name="Vírgula 10 4 3 2 2 2" xfId="10214"/>
    <cellStyle name="Vírgula 10 4 3 2 2 2 2" xfId="14261"/>
    <cellStyle name="Vírgula 10 4 3 2 2 2 2 2" xfId="19741"/>
    <cellStyle name="Vírgula 10 4 3 2 2 2 3" xfId="16986"/>
    <cellStyle name="Vírgula 10 4 3 2 2 3" xfId="13089"/>
    <cellStyle name="Vírgula 10 4 3 2 2 3 2" xfId="18569"/>
    <cellStyle name="Vírgula 10 4 3 2 2 4" xfId="15815"/>
    <cellStyle name="Vírgula 10 4 3 2 3" xfId="6959"/>
    <cellStyle name="Vírgula 10 4 3 2 3 2" xfId="11901"/>
    <cellStyle name="Vírgula 10 4 3 2 3 2 2" xfId="14661"/>
    <cellStyle name="Vírgula 10 4 3 2 3 2 2 2" xfId="20141"/>
    <cellStyle name="Vírgula 10 4 3 2 3 2 3" xfId="17386"/>
    <cellStyle name="Vírgula 10 4 3 2 3 3" xfId="13490"/>
    <cellStyle name="Vírgula 10 4 3 2 3 3 2" xfId="18970"/>
    <cellStyle name="Vírgula 10 4 3 2 3 4" xfId="16215"/>
    <cellStyle name="Vírgula 10 4 3 2 4" xfId="8467"/>
    <cellStyle name="Vírgula 10 4 3 2 4 2" xfId="13847"/>
    <cellStyle name="Vírgula 10 4 3 2 4 2 2" xfId="19327"/>
    <cellStyle name="Vírgula 10 4 3 2 4 3" xfId="16572"/>
    <cellStyle name="Vírgula 10 4 3 2 5" xfId="3506"/>
    <cellStyle name="Vírgula 10 4 3 2 5 2" xfId="12684"/>
    <cellStyle name="Vírgula 10 4 3 2 5 2 2" xfId="18164"/>
    <cellStyle name="Vírgula 10 4 3 2 5 3" xfId="15410"/>
    <cellStyle name="Vírgula 10 4 3 2 6" xfId="12318"/>
    <cellStyle name="Vírgula 10 4 3 2 6 2" xfId="17798"/>
    <cellStyle name="Vírgula 10 4 3 2 7" xfId="15044"/>
    <cellStyle name="Vírgula 10 4 3 3" xfId="4379"/>
    <cellStyle name="Vírgula 10 4 3 3 2" xfId="9364"/>
    <cellStyle name="Vírgula 10 4 3 3 2 2" xfId="14156"/>
    <cellStyle name="Vírgula 10 4 3 3 2 2 2" xfId="19636"/>
    <cellStyle name="Vírgula 10 4 3 3 2 3" xfId="16881"/>
    <cellStyle name="Vírgula 10 4 3 3 3" xfId="12984"/>
    <cellStyle name="Vírgula 10 4 3 3 3 2" xfId="18464"/>
    <cellStyle name="Vírgula 10 4 3 3 4" xfId="15710"/>
    <cellStyle name="Vírgula 10 4 3 4" xfId="6122"/>
    <cellStyle name="Vírgula 10 4 3 4 2" xfId="11064"/>
    <cellStyle name="Vírgula 10 4 3 4 2 2" xfId="14562"/>
    <cellStyle name="Vírgula 10 4 3 4 2 2 2" xfId="20042"/>
    <cellStyle name="Vírgula 10 4 3 4 2 3" xfId="17287"/>
    <cellStyle name="Vírgula 10 4 3 4 3" xfId="13391"/>
    <cellStyle name="Vírgula 10 4 3 4 3 2" xfId="18871"/>
    <cellStyle name="Vírgula 10 4 3 4 4" xfId="16116"/>
    <cellStyle name="Vírgula 10 4 3 5" xfId="7630"/>
    <cellStyle name="Vírgula 10 4 3 5 2" xfId="13748"/>
    <cellStyle name="Vírgula 10 4 3 5 2 2" xfId="19228"/>
    <cellStyle name="Vírgula 10 4 3 5 3" xfId="16473"/>
    <cellStyle name="Vírgula 10 4 3 6" xfId="2669"/>
    <cellStyle name="Vírgula 10 4 3 6 2" xfId="12585"/>
    <cellStyle name="Vírgula 10 4 3 6 2 2" xfId="18065"/>
    <cellStyle name="Vírgula 10 4 3 6 3" xfId="15311"/>
    <cellStyle name="Vírgula 10 4 3 7" xfId="12205"/>
    <cellStyle name="Vírgula 10 4 3 7 2" xfId="17686"/>
    <cellStyle name="Vírgula 10 4 3 8" xfId="14944"/>
    <cellStyle name="Vírgula 10 4 4" xfId="1876"/>
    <cellStyle name="Vírgula 10 4 4 2" xfId="5227"/>
    <cellStyle name="Vírgula 10 4 4 2 2" xfId="10211"/>
    <cellStyle name="Vírgula 10 4 4 2 2 2" xfId="14258"/>
    <cellStyle name="Vírgula 10 4 4 2 2 2 2" xfId="19738"/>
    <cellStyle name="Vírgula 10 4 4 2 2 3" xfId="16983"/>
    <cellStyle name="Vírgula 10 4 4 2 3" xfId="13086"/>
    <cellStyle name="Vírgula 10 4 4 2 3 2" xfId="18566"/>
    <cellStyle name="Vírgula 10 4 4 2 4" xfId="15812"/>
    <cellStyle name="Vírgula 10 4 4 3" xfId="6956"/>
    <cellStyle name="Vírgula 10 4 4 3 2" xfId="11898"/>
    <cellStyle name="Vírgula 10 4 4 3 2 2" xfId="14658"/>
    <cellStyle name="Vírgula 10 4 4 3 2 2 2" xfId="20138"/>
    <cellStyle name="Vírgula 10 4 4 3 2 3" xfId="17383"/>
    <cellStyle name="Vírgula 10 4 4 3 3" xfId="13487"/>
    <cellStyle name="Vírgula 10 4 4 3 3 2" xfId="18967"/>
    <cellStyle name="Vírgula 10 4 4 3 4" xfId="16212"/>
    <cellStyle name="Vírgula 10 4 4 4" xfId="8464"/>
    <cellStyle name="Vírgula 10 4 4 4 2" xfId="13844"/>
    <cellStyle name="Vírgula 10 4 4 4 2 2" xfId="19324"/>
    <cellStyle name="Vírgula 10 4 4 4 3" xfId="16569"/>
    <cellStyle name="Vírgula 10 4 4 5" xfId="3503"/>
    <cellStyle name="Vírgula 10 4 4 5 2" xfId="12681"/>
    <cellStyle name="Vírgula 10 4 4 5 2 2" xfId="18161"/>
    <cellStyle name="Vírgula 10 4 4 5 3" xfId="15407"/>
    <cellStyle name="Vírgula 10 4 4 6" xfId="12315"/>
    <cellStyle name="Vírgula 10 4 4 6 2" xfId="17795"/>
    <cellStyle name="Vírgula 10 4 4 7" xfId="15041"/>
    <cellStyle name="Vírgula 10 4 5" xfId="3777"/>
    <cellStyle name="Vírgula 10 4 5 2" xfId="5434"/>
    <cellStyle name="Vírgula 10 4 5 2 2" xfId="10408"/>
    <cellStyle name="Vírgula 10 4 5 2 2 2" xfId="14415"/>
    <cellStyle name="Vírgula 10 4 5 2 2 2 2" xfId="19895"/>
    <cellStyle name="Vírgula 10 4 5 2 2 3" xfId="17140"/>
    <cellStyle name="Vírgula 10 4 5 2 3" xfId="13244"/>
    <cellStyle name="Vírgula 10 4 5 2 3 2" xfId="18724"/>
    <cellStyle name="Vírgula 10 4 5 2 4" xfId="15969"/>
    <cellStyle name="Vírgula 10 4 5 3" xfId="8737"/>
    <cellStyle name="Vírgula 10 4 5 3 2" xfId="14011"/>
    <cellStyle name="Vírgula 10 4 5 3 2 2" xfId="19491"/>
    <cellStyle name="Vírgula 10 4 5 3 3" xfId="16736"/>
    <cellStyle name="Vírgula 10 4 5 4" xfId="12846"/>
    <cellStyle name="Vírgula 10 4 5 4 2" xfId="18326"/>
    <cellStyle name="Vírgula 10 4 5 5" xfId="15572"/>
    <cellStyle name="Vírgula 10 4 6" xfId="4102"/>
    <cellStyle name="Vírgula 10 4 6 2" xfId="8873"/>
    <cellStyle name="Vírgula 10 4 6 2 2" xfId="14043"/>
    <cellStyle name="Vírgula 10 4 6 2 2 2" xfId="19523"/>
    <cellStyle name="Vírgula 10 4 6 2 3" xfId="16768"/>
    <cellStyle name="Vírgula 10 4 6 3" xfId="12919"/>
    <cellStyle name="Vírgula 10 4 6 3 2" xfId="18399"/>
    <cellStyle name="Vírgula 10 4 6 4" xfId="15645"/>
    <cellStyle name="Vírgula 10 4 7" xfId="5522"/>
    <cellStyle name="Vírgula 10 4 7 2" xfId="10477"/>
    <cellStyle name="Vírgula 10 4 7 2 2" xfId="14432"/>
    <cellStyle name="Vírgula 10 4 7 2 2 2" xfId="19912"/>
    <cellStyle name="Vírgula 10 4 7 2 3" xfId="17157"/>
    <cellStyle name="Vírgula 10 4 7 3" xfId="13261"/>
    <cellStyle name="Vírgula 10 4 7 3 2" xfId="18741"/>
    <cellStyle name="Vírgula 10 4 7 4" xfId="15986"/>
    <cellStyle name="Vírgula 10 4 8" xfId="5849"/>
    <cellStyle name="Vírgula 10 4 8 2" xfId="10791"/>
    <cellStyle name="Vírgula 10 4 8 2 2" xfId="14497"/>
    <cellStyle name="Vírgula 10 4 8 2 2 2" xfId="19977"/>
    <cellStyle name="Vírgula 10 4 8 2 3" xfId="17222"/>
    <cellStyle name="Vírgula 10 4 8 3" xfId="13326"/>
    <cellStyle name="Vírgula 10 4 8 3 2" xfId="18806"/>
    <cellStyle name="Vírgula 10 4 8 4" xfId="16051"/>
    <cellStyle name="Vírgula 10 4 9" xfId="7357"/>
    <cellStyle name="Vírgula 10 4 9 2" xfId="13683"/>
    <cellStyle name="Vírgula 10 4 9 2 2" xfId="19163"/>
    <cellStyle name="Vírgula 10 4 9 3" xfId="16408"/>
    <cellStyle name="Vírgula 10 5" xfId="492"/>
    <cellStyle name="Vírgula 10 5 2" xfId="1057"/>
    <cellStyle name="Vírgula 10 5 2 2" xfId="1881"/>
    <cellStyle name="Vírgula 10 5 2 2 2" xfId="5232"/>
    <cellStyle name="Vírgula 10 5 2 2 2 2" xfId="10216"/>
    <cellStyle name="Vírgula 10 5 2 2 2 2 2" xfId="14263"/>
    <cellStyle name="Vírgula 10 5 2 2 2 2 2 2" xfId="19743"/>
    <cellStyle name="Vírgula 10 5 2 2 2 2 3" xfId="16988"/>
    <cellStyle name="Vírgula 10 5 2 2 2 3" xfId="13091"/>
    <cellStyle name="Vírgula 10 5 2 2 2 3 2" xfId="18571"/>
    <cellStyle name="Vírgula 10 5 2 2 2 4" xfId="15817"/>
    <cellStyle name="Vírgula 10 5 2 2 3" xfId="6961"/>
    <cellStyle name="Vírgula 10 5 2 2 3 2" xfId="11903"/>
    <cellStyle name="Vírgula 10 5 2 2 3 2 2" xfId="14663"/>
    <cellStyle name="Vírgula 10 5 2 2 3 2 2 2" xfId="20143"/>
    <cellStyle name="Vírgula 10 5 2 2 3 2 3" xfId="17388"/>
    <cellStyle name="Vírgula 10 5 2 2 3 3" xfId="13492"/>
    <cellStyle name="Vírgula 10 5 2 2 3 3 2" xfId="18972"/>
    <cellStyle name="Vírgula 10 5 2 2 3 4" xfId="16217"/>
    <cellStyle name="Vírgula 10 5 2 2 4" xfId="8469"/>
    <cellStyle name="Vírgula 10 5 2 2 4 2" xfId="13849"/>
    <cellStyle name="Vírgula 10 5 2 2 4 2 2" xfId="19329"/>
    <cellStyle name="Vírgula 10 5 2 2 4 3" xfId="16574"/>
    <cellStyle name="Vírgula 10 5 2 2 5" xfId="3508"/>
    <cellStyle name="Vírgula 10 5 2 2 5 2" xfId="12686"/>
    <cellStyle name="Vírgula 10 5 2 2 5 2 2" xfId="18166"/>
    <cellStyle name="Vírgula 10 5 2 2 5 3" xfId="15412"/>
    <cellStyle name="Vírgula 10 5 2 2 6" xfId="12320"/>
    <cellStyle name="Vírgula 10 5 2 2 6 2" xfId="17800"/>
    <cellStyle name="Vírgula 10 5 2 2 7" xfId="15046"/>
    <cellStyle name="Vírgula 10 5 2 3" xfId="4472"/>
    <cellStyle name="Vírgula 10 5 2 3 2" xfId="9457"/>
    <cellStyle name="Vírgula 10 5 2 3 2 2" xfId="14179"/>
    <cellStyle name="Vírgula 10 5 2 3 2 2 2" xfId="19659"/>
    <cellStyle name="Vírgula 10 5 2 3 2 3" xfId="16904"/>
    <cellStyle name="Vírgula 10 5 2 3 3" xfId="13007"/>
    <cellStyle name="Vírgula 10 5 2 3 3 2" xfId="18487"/>
    <cellStyle name="Vírgula 10 5 2 3 4" xfId="15733"/>
    <cellStyle name="Vírgula 10 5 2 4" xfId="6212"/>
    <cellStyle name="Vírgula 10 5 2 4 2" xfId="11154"/>
    <cellStyle name="Vírgula 10 5 2 4 2 2" xfId="14584"/>
    <cellStyle name="Vírgula 10 5 2 4 2 2 2" xfId="20064"/>
    <cellStyle name="Vírgula 10 5 2 4 2 3" xfId="17309"/>
    <cellStyle name="Vírgula 10 5 2 4 3" xfId="13413"/>
    <cellStyle name="Vírgula 10 5 2 4 3 2" xfId="18893"/>
    <cellStyle name="Vírgula 10 5 2 4 4" xfId="16138"/>
    <cellStyle name="Vírgula 10 5 2 5" xfId="7720"/>
    <cellStyle name="Vírgula 10 5 2 5 2" xfId="13770"/>
    <cellStyle name="Vírgula 10 5 2 5 2 2" xfId="19250"/>
    <cellStyle name="Vírgula 10 5 2 5 3" xfId="16495"/>
    <cellStyle name="Vírgula 10 5 2 6" xfId="2759"/>
    <cellStyle name="Vírgula 10 5 2 6 2" xfId="12607"/>
    <cellStyle name="Vírgula 10 5 2 6 2 2" xfId="18087"/>
    <cellStyle name="Vírgula 10 5 2 6 3" xfId="15333"/>
    <cellStyle name="Vírgula 10 5 2 7" xfId="12233"/>
    <cellStyle name="Vírgula 10 5 2 7 2" xfId="17714"/>
    <cellStyle name="Vírgula 10 5 2 8" xfId="14967"/>
    <cellStyle name="Vírgula 10 5 3" xfId="1880"/>
    <cellStyle name="Vírgula 10 5 3 2" xfId="5231"/>
    <cellStyle name="Vírgula 10 5 3 2 2" xfId="10215"/>
    <cellStyle name="Vírgula 10 5 3 2 2 2" xfId="14262"/>
    <cellStyle name="Vírgula 10 5 3 2 2 2 2" xfId="19742"/>
    <cellStyle name="Vírgula 10 5 3 2 2 3" xfId="16987"/>
    <cellStyle name="Vírgula 10 5 3 2 3" xfId="13090"/>
    <cellStyle name="Vírgula 10 5 3 2 3 2" xfId="18570"/>
    <cellStyle name="Vírgula 10 5 3 2 4" xfId="15816"/>
    <cellStyle name="Vírgula 10 5 3 3" xfId="6960"/>
    <cellStyle name="Vírgula 10 5 3 3 2" xfId="11902"/>
    <cellStyle name="Vírgula 10 5 3 3 2 2" xfId="14662"/>
    <cellStyle name="Vírgula 10 5 3 3 2 2 2" xfId="20142"/>
    <cellStyle name="Vírgula 10 5 3 3 2 3" xfId="17387"/>
    <cellStyle name="Vírgula 10 5 3 3 3" xfId="13491"/>
    <cellStyle name="Vírgula 10 5 3 3 3 2" xfId="18971"/>
    <cellStyle name="Vírgula 10 5 3 3 4" xfId="16216"/>
    <cellStyle name="Vírgula 10 5 3 4" xfId="8468"/>
    <cellStyle name="Vírgula 10 5 3 4 2" xfId="13848"/>
    <cellStyle name="Vírgula 10 5 3 4 2 2" xfId="19328"/>
    <cellStyle name="Vírgula 10 5 3 4 3" xfId="16573"/>
    <cellStyle name="Vírgula 10 5 3 5" xfId="3507"/>
    <cellStyle name="Vírgula 10 5 3 5 2" xfId="12685"/>
    <cellStyle name="Vírgula 10 5 3 5 2 2" xfId="18165"/>
    <cellStyle name="Vírgula 10 5 3 5 3" xfId="15411"/>
    <cellStyle name="Vírgula 10 5 3 6" xfId="12319"/>
    <cellStyle name="Vírgula 10 5 3 6 2" xfId="17799"/>
    <cellStyle name="Vírgula 10 5 3 7" xfId="15045"/>
    <cellStyle name="Vírgula 10 5 4" xfId="4004"/>
    <cellStyle name="Vírgula 10 5 4 2" xfId="9076"/>
    <cellStyle name="Vírgula 10 5 4 2 2" xfId="14090"/>
    <cellStyle name="Vírgula 10 5 4 2 2 2" xfId="19570"/>
    <cellStyle name="Vírgula 10 5 4 2 3" xfId="16815"/>
    <cellStyle name="Vírgula 10 5 4 3" xfId="12898"/>
    <cellStyle name="Vírgula 10 5 4 3 2" xfId="18378"/>
    <cellStyle name="Vírgula 10 5 4 4" xfId="15624"/>
    <cellStyle name="Vírgula 10 5 5" xfId="5760"/>
    <cellStyle name="Vírgula 10 5 5 2" xfId="10702"/>
    <cellStyle name="Vírgula 10 5 5 2 2" xfId="14477"/>
    <cellStyle name="Vírgula 10 5 5 2 2 2" xfId="19957"/>
    <cellStyle name="Vírgula 10 5 5 2 3" xfId="17202"/>
    <cellStyle name="Vírgula 10 5 5 3" xfId="13306"/>
    <cellStyle name="Vírgula 10 5 5 3 2" xfId="18786"/>
    <cellStyle name="Vírgula 10 5 5 4" xfId="16031"/>
    <cellStyle name="Vírgula 10 5 6" xfId="7268"/>
    <cellStyle name="Vírgula 10 5 6 2" xfId="13663"/>
    <cellStyle name="Vírgula 10 5 6 2 2" xfId="19143"/>
    <cellStyle name="Vírgula 10 5 6 3" xfId="16388"/>
    <cellStyle name="Vírgula 10 5 7" xfId="2307"/>
    <cellStyle name="Vírgula 10 5 7 2" xfId="12500"/>
    <cellStyle name="Vírgula 10 5 7 2 2" xfId="17980"/>
    <cellStyle name="Vírgula 10 5 7 3" xfId="15226"/>
    <cellStyle name="Vírgula 10 5 8" xfId="12108"/>
    <cellStyle name="Vírgula 10 5 8 2" xfId="17589"/>
    <cellStyle name="Vírgula 10 5 9" xfId="14857"/>
    <cellStyle name="Vírgula 10 6" xfId="704"/>
    <cellStyle name="Vírgula 10 6 2" xfId="1170"/>
    <cellStyle name="Vírgula 10 6 2 2" xfId="1883"/>
    <cellStyle name="Vírgula 10 6 2 2 2" xfId="5234"/>
    <cellStyle name="Vírgula 10 6 2 2 2 2" xfId="10218"/>
    <cellStyle name="Vírgula 10 6 2 2 2 2 2" xfId="14265"/>
    <cellStyle name="Vírgula 10 6 2 2 2 2 2 2" xfId="19745"/>
    <cellStyle name="Vírgula 10 6 2 2 2 2 3" xfId="16990"/>
    <cellStyle name="Vírgula 10 6 2 2 2 3" xfId="13093"/>
    <cellStyle name="Vírgula 10 6 2 2 2 3 2" xfId="18573"/>
    <cellStyle name="Vírgula 10 6 2 2 2 4" xfId="15819"/>
    <cellStyle name="Vírgula 10 6 2 2 3" xfId="6963"/>
    <cellStyle name="Vírgula 10 6 2 2 3 2" xfId="11905"/>
    <cellStyle name="Vírgula 10 6 2 2 3 2 2" xfId="14665"/>
    <cellStyle name="Vírgula 10 6 2 2 3 2 2 2" xfId="20145"/>
    <cellStyle name="Vírgula 10 6 2 2 3 2 3" xfId="17390"/>
    <cellStyle name="Vírgula 10 6 2 2 3 3" xfId="13494"/>
    <cellStyle name="Vírgula 10 6 2 2 3 3 2" xfId="18974"/>
    <cellStyle name="Vírgula 10 6 2 2 3 4" xfId="16219"/>
    <cellStyle name="Vírgula 10 6 2 2 4" xfId="8471"/>
    <cellStyle name="Vírgula 10 6 2 2 4 2" xfId="13851"/>
    <cellStyle name="Vírgula 10 6 2 2 4 2 2" xfId="19331"/>
    <cellStyle name="Vírgula 10 6 2 2 4 3" xfId="16576"/>
    <cellStyle name="Vírgula 10 6 2 2 5" xfId="3510"/>
    <cellStyle name="Vírgula 10 6 2 2 5 2" xfId="12688"/>
    <cellStyle name="Vírgula 10 6 2 2 5 2 2" xfId="18168"/>
    <cellStyle name="Vírgula 10 6 2 2 5 3" xfId="15414"/>
    <cellStyle name="Vírgula 10 6 2 2 6" xfId="12322"/>
    <cellStyle name="Vírgula 10 6 2 2 6 2" xfId="17802"/>
    <cellStyle name="Vírgula 10 6 2 2 7" xfId="15048"/>
    <cellStyle name="Vírgula 10 6 2 3" xfId="4531"/>
    <cellStyle name="Vírgula 10 6 2 3 2" xfId="9515"/>
    <cellStyle name="Vírgula 10 6 2 3 2 2" xfId="14194"/>
    <cellStyle name="Vírgula 10 6 2 3 2 2 2" xfId="19674"/>
    <cellStyle name="Vírgula 10 6 2 3 2 3" xfId="16919"/>
    <cellStyle name="Vírgula 10 6 2 3 3" xfId="13022"/>
    <cellStyle name="Vírgula 10 6 2 3 3 2" xfId="18502"/>
    <cellStyle name="Vírgula 10 6 2 3 4" xfId="15748"/>
    <cellStyle name="Vírgula 10 6 2 4" xfId="6262"/>
    <cellStyle name="Vírgula 10 6 2 4 2" xfId="11204"/>
    <cellStyle name="Vírgula 10 6 2 4 2 2" xfId="14596"/>
    <cellStyle name="Vírgula 10 6 2 4 2 2 2" xfId="20076"/>
    <cellStyle name="Vírgula 10 6 2 4 2 3" xfId="17321"/>
    <cellStyle name="Vírgula 10 6 2 4 3" xfId="13425"/>
    <cellStyle name="Vírgula 10 6 2 4 3 2" xfId="18905"/>
    <cellStyle name="Vírgula 10 6 2 4 4" xfId="16150"/>
    <cellStyle name="Vírgula 10 6 2 5" xfId="7770"/>
    <cellStyle name="Vírgula 10 6 2 5 2" xfId="13782"/>
    <cellStyle name="Vírgula 10 6 2 5 2 2" xfId="19262"/>
    <cellStyle name="Vírgula 10 6 2 5 3" xfId="16507"/>
    <cellStyle name="Vírgula 10 6 2 6" xfId="2809"/>
    <cellStyle name="Vírgula 10 6 2 6 2" xfId="12619"/>
    <cellStyle name="Vírgula 10 6 2 6 2 2" xfId="18099"/>
    <cellStyle name="Vírgula 10 6 2 6 3" xfId="15345"/>
    <cellStyle name="Vírgula 10 6 2 7" xfId="12253"/>
    <cellStyle name="Vírgula 10 6 2 7 2" xfId="17733"/>
    <cellStyle name="Vírgula 10 6 2 8" xfId="14979"/>
    <cellStyle name="Vírgula 10 6 3" xfId="1882"/>
    <cellStyle name="Vírgula 10 6 3 2" xfId="5233"/>
    <cellStyle name="Vírgula 10 6 3 2 2" xfId="10217"/>
    <cellStyle name="Vírgula 10 6 3 2 2 2" xfId="14264"/>
    <cellStyle name="Vírgula 10 6 3 2 2 2 2" xfId="19744"/>
    <cellStyle name="Vírgula 10 6 3 2 2 3" xfId="16989"/>
    <cellStyle name="Vírgula 10 6 3 2 3" xfId="13092"/>
    <cellStyle name="Vírgula 10 6 3 2 3 2" xfId="18572"/>
    <cellStyle name="Vírgula 10 6 3 2 4" xfId="15818"/>
    <cellStyle name="Vírgula 10 6 3 3" xfId="6962"/>
    <cellStyle name="Vírgula 10 6 3 3 2" xfId="11904"/>
    <cellStyle name="Vírgula 10 6 3 3 2 2" xfId="14664"/>
    <cellStyle name="Vírgula 10 6 3 3 2 2 2" xfId="20144"/>
    <cellStyle name="Vírgula 10 6 3 3 2 3" xfId="17389"/>
    <cellStyle name="Vírgula 10 6 3 3 3" xfId="13493"/>
    <cellStyle name="Vírgula 10 6 3 3 3 2" xfId="18973"/>
    <cellStyle name="Vírgula 10 6 3 3 4" xfId="16218"/>
    <cellStyle name="Vírgula 10 6 3 4" xfId="8470"/>
    <cellStyle name="Vírgula 10 6 3 4 2" xfId="13850"/>
    <cellStyle name="Vírgula 10 6 3 4 2 2" xfId="19330"/>
    <cellStyle name="Vírgula 10 6 3 4 3" xfId="16575"/>
    <cellStyle name="Vírgula 10 6 3 5" xfId="3509"/>
    <cellStyle name="Vírgula 10 6 3 5 2" xfId="12687"/>
    <cellStyle name="Vírgula 10 6 3 5 2 2" xfId="18167"/>
    <cellStyle name="Vírgula 10 6 3 5 3" xfId="15413"/>
    <cellStyle name="Vírgula 10 6 3 6" xfId="12321"/>
    <cellStyle name="Vírgula 10 6 3 6 2" xfId="17801"/>
    <cellStyle name="Vírgula 10 6 3 7" xfId="15047"/>
    <cellStyle name="Vírgula 10 6 4" xfId="4148"/>
    <cellStyle name="Vírgula 10 6 4 2" xfId="9134"/>
    <cellStyle name="Vírgula 10 6 4 2 2" xfId="14103"/>
    <cellStyle name="Vírgula 10 6 4 2 2 2" xfId="19583"/>
    <cellStyle name="Vírgula 10 6 4 2 3" xfId="16828"/>
    <cellStyle name="Vírgula 10 6 4 3" xfId="12931"/>
    <cellStyle name="Vírgula 10 6 4 3 2" xfId="18411"/>
    <cellStyle name="Vírgula 10 6 4 4" xfId="15657"/>
    <cellStyle name="Vírgula 10 6 5" xfId="5895"/>
    <cellStyle name="Vírgula 10 6 5 2" xfId="10837"/>
    <cellStyle name="Vírgula 10 6 5 2 2" xfId="14509"/>
    <cellStyle name="Vírgula 10 6 5 2 2 2" xfId="19989"/>
    <cellStyle name="Vírgula 10 6 5 2 3" xfId="17234"/>
    <cellStyle name="Vírgula 10 6 5 3" xfId="13338"/>
    <cellStyle name="Vírgula 10 6 5 3 2" xfId="18818"/>
    <cellStyle name="Vírgula 10 6 5 4" xfId="16063"/>
    <cellStyle name="Vírgula 10 6 6" xfId="7403"/>
    <cellStyle name="Vírgula 10 6 6 2" xfId="13695"/>
    <cellStyle name="Vírgula 10 6 6 2 2" xfId="19175"/>
    <cellStyle name="Vírgula 10 6 6 3" xfId="16420"/>
    <cellStyle name="Vírgula 10 6 7" xfId="2442"/>
    <cellStyle name="Vírgula 10 6 7 2" xfId="12532"/>
    <cellStyle name="Vírgula 10 6 7 2 2" xfId="18012"/>
    <cellStyle name="Vírgula 10 6 7 3" xfId="15258"/>
    <cellStyle name="Vírgula 10 6 8" xfId="12150"/>
    <cellStyle name="Vírgula 10 6 8 2" xfId="17631"/>
    <cellStyle name="Vírgula 10 6 9" xfId="14890"/>
    <cellStyle name="Vírgula 10 7" xfId="376"/>
    <cellStyle name="Vírgula 10 7 2" xfId="1000"/>
    <cellStyle name="Vírgula 10 7 2 2" xfId="1885"/>
    <cellStyle name="Vírgula 10 7 2 2 2" xfId="5236"/>
    <cellStyle name="Vírgula 10 7 2 2 2 2" xfId="10220"/>
    <cellStyle name="Vírgula 10 7 2 2 2 2 2" xfId="14267"/>
    <cellStyle name="Vírgula 10 7 2 2 2 2 2 2" xfId="19747"/>
    <cellStyle name="Vírgula 10 7 2 2 2 2 3" xfId="16992"/>
    <cellStyle name="Vírgula 10 7 2 2 2 3" xfId="13095"/>
    <cellStyle name="Vírgula 10 7 2 2 2 3 2" xfId="18575"/>
    <cellStyle name="Vírgula 10 7 2 2 2 4" xfId="15821"/>
    <cellStyle name="Vírgula 10 7 2 2 3" xfId="6965"/>
    <cellStyle name="Vírgula 10 7 2 2 3 2" xfId="11907"/>
    <cellStyle name="Vírgula 10 7 2 2 3 2 2" xfId="14667"/>
    <cellStyle name="Vírgula 10 7 2 2 3 2 2 2" xfId="20147"/>
    <cellStyle name="Vírgula 10 7 2 2 3 2 3" xfId="17392"/>
    <cellStyle name="Vírgula 10 7 2 2 3 3" xfId="13496"/>
    <cellStyle name="Vírgula 10 7 2 2 3 3 2" xfId="18976"/>
    <cellStyle name="Vírgula 10 7 2 2 3 4" xfId="16221"/>
    <cellStyle name="Vírgula 10 7 2 2 4" xfId="8473"/>
    <cellStyle name="Vírgula 10 7 2 2 4 2" xfId="13853"/>
    <cellStyle name="Vírgula 10 7 2 2 4 2 2" xfId="19333"/>
    <cellStyle name="Vírgula 10 7 2 2 4 3" xfId="16578"/>
    <cellStyle name="Vírgula 10 7 2 2 5" xfId="3512"/>
    <cellStyle name="Vírgula 10 7 2 2 5 2" xfId="12690"/>
    <cellStyle name="Vírgula 10 7 2 2 5 2 2" xfId="18170"/>
    <cellStyle name="Vírgula 10 7 2 2 5 3" xfId="15416"/>
    <cellStyle name="Vírgula 10 7 2 2 6" xfId="12324"/>
    <cellStyle name="Vírgula 10 7 2 2 6 2" xfId="17804"/>
    <cellStyle name="Vírgula 10 7 2 2 7" xfId="15050"/>
    <cellStyle name="Vírgula 10 7 2 3" xfId="4426"/>
    <cellStyle name="Vírgula 10 7 2 3 2" xfId="9411"/>
    <cellStyle name="Vírgula 10 7 2 3 2 2" xfId="14169"/>
    <cellStyle name="Vírgula 10 7 2 3 2 2 2" xfId="19649"/>
    <cellStyle name="Vírgula 10 7 2 3 2 3" xfId="16894"/>
    <cellStyle name="Vírgula 10 7 2 3 3" xfId="12997"/>
    <cellStyle name="Vírgula 10 7 2 3 3 2" xfId="18477"/>
    <cellStyle name="Vírgula 10 7 2 3 4" xfId="15723"/>
    <cellStyle name="Vírgula 10 7 2 4" xfId="6168"/>
    <cellStyle name="Vírgula 10 7 2 4 2" xfId="11110"/>
    <cellStyle name="Vírgula 10 7 2 4 2 2" xfId="14574"/>
    <cellStyle name="Vírgula 10 7 2 4 2 2 2" xfId="20054"/>
    <cellStyle name="Vírgula 10 7 2 4 2 3" xfId="17299"/>
    <cellStyle name="Vírgula 10 7 2 4 3" xfId="13403"/>
    <cellStyle name="Vírgula 10 7 2 4 3 2" xfId="18883"/>
    <cellStyle name="Vírgula 10 7 2 4 4" xfId="16128"/>
    <cellStyle name="Vírgula 10 7 2 5" xfId="7676"/>
    <cellStyle name="Vírgula 10 7 2 5 2" xfId="13760"/>
    <cellStyle name="Vírgula 10 7 2 5 2 2" xfId="19240"/>
    <cellStyle name="Vírgula 10 7 2 5 3" xfId="16485"/>
    <cellStyle name="Vírgula 10 7 2 6" xfId="2715"/>
    <cellStyle name="Vírgula 10 7 2 6 2" xfId="12597"/>
    <cellStyle name="Vírgula 10 7 2 6 2 2" xfId="18077"/>
    <cellStyle name="Vírgula 10 7 2 6 3" xfId="15323"/>
    <cellStyle name="Vírgula 10 7 2 7" xfId="12218"/>
    <cellStyle name="Vírgula 10 7 2 7 2" xfId="17699"/>
    <cellStyle name="Vírgula 10 7 2 8" xfId="14956"/>
    <cellStyle name="Vírgula 10 7 3" xfId="1884"/>
    <cellStyle name="Vírgula 10 7 3 2" xfId="5235"/>
    <cellStyle name="Vírgula 10 7 3 2 2" xfId="10219"/>
    <cellStyle name="Vírgula 10 7 3 2 2 2" xfId="14266"/>
    <cellStyle name="Vírgula 10 7 3 2 2 2 2" xfId="19746"/>
    <cellStyle name="Vírgula 10 7 3 2 2 3" xfId="16991"/>
    <cellStyle name="Vírgula 10 7 3 2 3" xfId="13094"/>
    <cellStyle name="Vírgula 10 7 3 2 3 2" xfId="18574"/>
    <cellStyle name="Vírgula 10 7 3 2 4" xfId="15820"/>
    <cellStyle name="Vírgula 10 7 3 3" xfId="6964"/>
    <cellStyle name="Vírgula 10 7 3 3 2" xfId="11906"/>
    <cellStyle name="Vírgula 10 7 3 3 2 2" xfId="14666"/>
    <cellStyle name="Vírgula 10 7 3 3 2 2 2" xfId="20146"/>
    <cellStyle name="Vírgula 10 7 3 3 2 3" xfId="17391"/>
    <cellStyle name="Vírgula 10 7 3 3 3" xfId="13495"/>
    <cellStyle name="Vírgula 10 7 3 3 3 2" xfId="18975"/>
    <cellStyle name="Vírgula 10 7 3 3 4" xfId="16220"/>
    <cellStyle name="Vírgula 10 7 3 4" xfId="8472"/>
    <cellStyle name="Vírgula 10 7 3 4 2" xfId="13852"/>
    <cellStyle name="Vírgula 10 7 3 4 2 2" xfId="19332"/>
    <cellStyle name="Vírgula 10 7 3 4 3" xfId="16577"/>
    <cellStyle name="Vírgula 10 7 3 5" xfId="3511"/>
    <cellStyle name="Vírgula 10 7 3 5 2" xfId="12689"/>
    <cellStyle name="Vírgula 10 7 3 5 2 2" xfId="18169"/>
    <cellStyle name="Vírgula 10 7 3 5 3" xfId="15415"/>
    <cellStyle name="Vírgula 10 7 3 6" xfId="12323"/>
    <cellStyle name="Vírgula 10 7 3 6 2" xfId="17803"/>
    <cellStyle name="Vírgula 10 7 3 7" xfId="15049"/>
    <cellStyle name="Vírgula 10 7 4" xfId="3944"/>
    <cellStyle name="Vírgula 10 7 4 2" xfId="9024"/>
    <cellStyle name="Vírgula 10 7 4 2 2" xfId="14078"/>
    <cellStyle name="Vírgula 10 7 4 2 2 2" xfId="19558"/>
    <cellStyle name="Vírgula 10 7 4 2 3" xfId="16803"/>
    <cellStyle name="Vírgula 10 7 4 3" xfId="12883"/>
    <cellStyle name="Vírgula 10 7 4 3 2" xfId="18363"/>
    <cellStyle name="Vírgula 10 7 4 4" xfId="15609"/>
    <cellStyle name="Vírgula 10 7 5" xfId="5711"/>
    <cellStyle name="Vírgula 10 7 5 2" xfId="10653"/>
    <cellStyle name="Vírgula 10 7 5 2 2" xfId="14465"/>
    <cellStyle name="Vírgula 10 7 5 2 2 2" xfId="19945"/>
    <cellStyle name="Vírgula 10 7 5 2 3" xfId="17190"/>
    <cellStyle name="Vírgula 10 7 5 3" xfId="13294"/>
    <cellStyle name="Vírgula 10 7 5 3 2" xfId="18774"/>
    <cellStyle name="Vírgula 10 7 5 4" xfId="16019"/>
    <cellStyle name="Vírgula 10 7 6" xfId="7219"/>
    <cellStyle name="Vírgula 10 7 6 2" xfId="13651"/>
    <cellStyle name="Vírgula 10 7 6 2 2" xfId="19131"/>
    <cellStyle name="Vírgula 10 7 6 3" xfId="16376"/>
    <cellStyle name="Vírgula 10 7 7" xfId="2258"/>
    <cellStyle name="Vírgula 10 7 7 2" xfId="12488"/>
    <cellStyle name="Vírgula 10 7 7 2 2" xfId="17968"/>
    <cellStyle name="Vírgula 10 7 7 3" xfId="15214"/>
    <cellStyle name="Vírgula 10 7 8" xfId="12088"/>
    <cellStyle name="Vírgula 10 7 8 2" xfId="17569"/>
    <cellStyle name="Vírgula 10 7 9" xfId="14844"/>
    <cellStyle name="Vírgula 10 8" xfId="854"/>
    <cellStyle name="Vírgula 10 8 2" xfId="1886"/>
    <cellStyle name="Vírgula 10 8 2 2" xfId="5237"/>
    <cellStyle name="Vírgula 10 8 2 2 2" xfId="10221"/>
    <cellStyle name="Vírgula 10 8 2 2 2 2" xfId="14268"/>
    <cellStyle name="Vírgula 10 8 2 2 2 2 2" xfId="19748"/>
    <cellStyle name="Vírgula 10 8 2 2 2 3" xfId="16993"/>
    <cellStyle name="Vírgula 10 8 2 2 3" xfId="13096"/>
    <cellStyle name="Vírgula 10 8 2 2 3 2" xfId="18576"/>
    <cellStyle name="Vírgula 10 8 2 2 4" xfId="15822"/>
    <cellStyle name="Vírgula 10 8 2 3" xfId="6966"/>
    <cellStyle name="Vírgula 10 8 2 3 2" xfId="11908"/>
    <cellStyle name="Vírgula 10 8 2 3 2 2" xfId="14668"/>
    <cellStyle name="Vírgula 10 8 2 3 2 2 2" xfId="20148"/>
    <cellStyle name="Vírgula 10 8 2 3 2 3" xfId="17393"/>
    <cellStyle name="Vírgula 10 8 2 3 3" xfId="13497"/>
    <cellStyle name="Vírgula 10 8 2 3 3 2" xfId="18977"/>
    <cellStyle name="Vírgula 10 8 2 3 4" xfId="16222"/>
    <cellStyle name="Vírgula 10 8 2 4" xfId="8474"/>
    <cellStyle name="Vírgula 10 8 2 4 2" xfId="13854"/>
    <cellStyle name="Vírgula 10 8 2 4 2 2" xfId="19334"/>
    <cellStyle name="Vírgula 10 8 2 4 3" xfId="16579"/>
    <cellStyle name="Vírgula 10 8 2 5" xfId="3513"/>
    <cellStyle name="Vírgula 10 8 2 5 2" xfId="12691"/>
    <cellStyle name="Vírgula 10 8 2 5 2 2" xfId="18171"/>
    <cellStyle name="Vírgula 10 8 2 5 3" xfId="15417"/>
    <cellStyle name="Vírgula 10 8 2 6" xfId="12325"/>
    <cellStyle name="Vírgula 10 8 2 6 2" xfId="17805"/>
    <cellStyle name="Vírgula 10 8 2 7" xfId="15051"/>
    <cellStyle name="Vírgula 10 8 3" xfId="4289"/>
    <cellStyle name="Vírgula 10 8 3 2" xfId="9275"/>
    <cellStyle name="Vírgula 10 8 3 2 2" xfId="14136"/>
    <cellStyle name="Vírgula 10 8 3 2 2 2" xfId="19616"/>
    <cellStyle name="Vírgula 10 8 3 2 3" xfId="16861"/>
    <cellStyle name="Vírgula 10 8 3 3" xfId="12964"/>
    <cellStyle name="Vírgula 10 8 3 3 2" xfId="18444"/>
    <cellStyle name="Vírgula 10 8 3 4" xfId="15690"/>
    <cellStyle name="Vírgula 10 8 4" xfId="6033"/>
    <cellStyle name="Vírgula 10 8 4 2" xfId="10975"/>
    <cellStyle name="Vírgula 10 8 4 2 2" xfId="14542"/>
    <cellStyle name="Vírgula 10 8 4 2 2 2" xfId="20022"/>
    <cellStyle name="Vírgula 10 8 4 2 3" xfId="17267"/>
    <cellStyle name="Vírgula 10 8 4 3" xfId="13371"/>
    <cellStyle name="Vírgula 10 8 4 3 2" xfId="18851"/>
    <cellStyle name="Vírgula 10 8 4 4" xfId="16096"/>
    <cellStyle name="Vírgula 10 8 5" xfId="7541"/>
    <cellStyle name="Vírgula 10 8 5 2" xfId="13728"/>
    <cellStyle name="Vírgula 10 8 5 2 2" xfId="19208"/>
    <cellStyle name="Vírgula 10 8 5 3" xfId="16453"/>
    <cellStyle name="Vírgula 10 8 6" xfId="2580"/>
    <cellStyle name="Vírgula 10 8 6 2" xfId="12565"/>
    <cellStyle name="Vírgula 10 8 6 2 2" xfId="18045"/>
    <cellStyle name="Vírgula 10 8 6 3" xfId="15291"/>
    <cellStyle name="Vírgula 10 8 7" xfId="12184"/>
    <cellStyle name="Vírgula 10 8 7 2" xfId="17665"/>
    <cellStyle name="Vírgula 10 8 8" xfId="14923"/>
    <cellStyle name="Vírgula 10 9" xfId="1320"/>
    <cellStyle name="Vírgula 10 9 2" xfId="4671"/>
    <cellStyle name="Vírgula 10 9 2 2" xfId="9655"/>
    <cellStyle name="Vírgula 10 9 2 2 2" xfId="14229"/>
    <cellStyle name="Vírgula 10 9 2 2 2 2" xfId="19709"/>
    <cellStyle name="Vírgula 10 9 2 2 3" xfId="16954"/>
    <cellStyle name="Vírgula 10 9 2 3" xfId="13057"/>
    <cellStyle name="Vírgula 10 9 2 3 2" xfId="18537"/>
    <cellStyle name="Vírgula 10 9 2 4" xfId="15783"/>
    <cellStyle name="Vírgula 10 9 3" xfId="6400"/>
    <cellStyle name="Vírgula 10 9 3 2" xfId="11342"/>
    <cellStyle name="Vírgula 10 9 3 2 2" xfId="14629"/>
    <cellStyle name="Vírgula 10 9 3 2 2 2" xfId="20109"/>
    <cellStyle name="Vírgula 10 9 3 2 3" xfId="17354"/>
    <cellStyle name="Vírgula 10 9 3 3" xfId="13458"/>
    <cellStyle name="Vírgula 10 9 3 3 2" xfId="18938"/>
    <cellStyle name="Vírgula 10 9 3 4" xfId="16183"/>
    <cellStyle name="Vírgula 10 9 4" xfId="7908"/>
    <cellStyle name="Vírgula 10 9 4 2" xfId="13815"/>
    <cellStyle name="Vírgula 10 9 4 2 2" xfId="19295"/>
    <cellStyle name="Vírgula 10 9 4 3" xfId="16540"/>
    <cellStyle name="Vírgula 10 9 5" xfId="2947"/>
    <cellStyle name="Vírgula 10 9 5 2" xfId="12652"/>
    <cellStyle name="Vírgula 10 9 5 2 2" xfId="18132"/>
    <cellStyle name="Vírgula 10 9 5 3" xfId="15378"/>
    <cellStyle name="Vírgula 10 9 6" xfId="12286"/>
    <cellStyle name="Vírgula 10 9 6 2" xfId="17766"/>
    <cellStyle name="Vírgula 10 9 7" xfId="15012"/>
    <cellStyle name="Vírgula 11" xfId="156"/>
    <cellStyle name="Vírgula 11 2" xfId="605"/>
    <cellStyle name="Vírgula 11 2 2" xfId="1129"/>
    <cellStyle name="Vírgula 11 3" xfId="494"/>
    <cellStyle name="Vírgula 11 4" xfId="378"/>
    <cellStyle name="Vírgula 12" xfId="159"/>
    <cellStyle name="Vírgula 12 10" xfId="2139"/>
    <cellStyle name="Vírgula 12 10 2" xfId="5475"/>
    <cellStyle name="Vírgula 12 10 2 2" xfId="10439"/>
    <cellStyle name="Vírgula 12 10 2 2 2" xfId="14423"/>
    <cellStyle name="Vírgula 12 10 2 2 2 2" xfId="19903"/>
    <cellStyle name="Vírgula 12 10 2 2 3" xfId="17148"/>
    <cellStyle name="Vírgula 12 10 2 3" xfId="13252"/>
    <cellStyle name="Vírgula 12 10 2 3 2" xfId="18732"/>
    <cellStyle name="Vírgula 12 10 2 4" xfId="15977"/>
    <cellStyle name="Vírgula 12 10 3" xfId="8649"/>
    <cellStyle name="Vírgula 12 10 3 2" xfId="13993"/>
    <cellStyle name="Vírgula 12 10 3 2 2" xfId="19473"/>
    <cellStyle name="Vírgula 12 10 3 3" xfId="16718"/>
    <cellStyle name="Vírgula 12 10 4" xfId="12474"/>
    <cellStyle name="Vírgula 12 10 4 2" xfId="17954"/>
    <cellStyle name="Vírgula 12 10 5" xfId="15200"/>
    <cellStyle name="Vírgula 12 11" xfId="3689"/>
    <cellStyle name="Vírgula 12 11 2" xfId="8786"/>
    <cellStyle name="Vírgula 12 11 2 2" xfId="14025"/>
    <cellStyle name="Vírgula 12 11 2 2 2" xfId="19505"/>
    <cellStyle name="Vírgula 12 11 2 3" xfId="16750"/>
    <cellStyle name="Vírgula 12 11 3" xfId="12828"/>
    <cellStyle name="Vírgula 12 11 3 2" xfId="18308"/>
    <cellStyle name="Vírgula 12 11 4" xfId="15554"/>
    <cellStyle name="Vírgula 12 12" xfId="3835"/>
    <cellStyle name="Vírgula 12 12 2" xfId="8926"/>
    <cellStyle name="Vírgula 12 12 2 2" xfId="14063"/>
    <cellStyle name="Vírgula 12 12 2 2 2" xfId="19543"/>
    <cellStyle name="Vírgula 12 12 2 3" xfId="16788"/>
    <cellStyle name="Vírgula 12 12 3" xfId="12866"/>
    <cellStyle name="Vírgula 12 12 3 2" xfId="18346"/>
    <cellStyle name="Vírgula 12 12 4" xfId="15592"/>
    <cellStyle name="Vírgula 12 13" xfId="5620"/>
    <cellStyle name="Vírgula 12 13 2" xfId="10562"/>
    <cellStyle name="Vírgula 12 13 2 2" xfId="14451"/>
    <cellStyle name="Vírgula 12 13 2 2 2" xfId="19931"/>
    <cellStyle name="Vírgula 12 13 2 3" xfId="17176"/>
    <cellStyle name="Vírgula 12 13 3" xfId="13280"/>
    <cellStyle name="Vírgula 12 13 3 2" xfId="18760"/>
    <cellStyle name="Vírgula 12 13 4" xfId="16005"/>
    <cellStyle name="Vírgula 12 14" xfId="7128"/>
    <cellStyle name="Vírgula 12 14 2" xfId="13637"/>
    <cellStyle name="Vírgula 12 14 2 2" xfId="19117"/>
    <cellStyle name="Vírgula 12 14 3" xfId="16362"/>
    <cellStyle name="Vírgula 12 15" xfId="2108"/>
    <cellStyle name="Vírgula 12 15 2" xfId="12464"/>
    <cellStyle name="Vírgula 12 15 2 2" xfId="17944"/>
    <cellStyle name="Vírgula 12 15 3" xfId="15190"/>
    <cellStyle name="Vírgula 12 16" xfId="12066"/>
    <cellStyle name="Vírgula 12 16 2" xfId="17547"/>
    <cellStyle name="Vírgula 12 17" xfId="14828"/>
    <cellStyle name="Vírgula 12 2" xfId="606"/>
    <cellStyle name="Vírgula 12 2 10" xfId="2356"/>
    <cellStyle name="Vírgula 12 2 10 2" xfId="12513"/>
    <cellStyle name="Vírgula 12 2 10 2 2" xfId="17993"/>
    <cellStyle name="Vírgula 12 2 10 3" xfId="15239"/>
    <cellStyle name="Vírgula 12 2 11" xfId="12126"/>
    <cellStyle name="Vírgula 12 2 11 2" xfId="17607"/>
    <cellStyle name="Vírgula 12 2 12" xfId="14870"/>
    <cellStyle name="Vírgula 12 2 2" xfId="754"/>
    <cellStyle name="Vírgula 12 2 2 2" xfId="1219"/>
    <cellStyle name="Vírgula 12 2 2 2 2" xfId="1889"/>
    <cellStyle name="Vírgula 12 2 2 2 2 2" xfId="5240"/>
    <cellStyle name="Vírgula 12 2 2 2 2 2 2" xfId="10224"/>
    <cellStyle name="Vírgula 12 2 2 2 2 2 2 2" xfId="14271"/>
    <cellStyle name="Vírgula 12 2 2 2 2 2 2 2 2" xfId="19751"/>
    <cellStyle name="Vírgula 12 2 2 2 2 2 2 3" xfId="16996"/>
    <cellStyle name="Vírgula 12 2 2 2 2 2 3" xfId="13099"/>
    <cellStyle name="Vírgula 12 2 2 2 2 2 3 2" xfId="18579"/>
    <cellStyle name="Vírgula 12 2 2 2 2 2 4" xfId="15825"/>
    <cellStyle name="Vírgula 12 2 2 2 2 3" xfId="6969"/>
    <cellStyle name="Vírgula 12 2 2 2 2 3 2" xfId="11911"/>
    <cellStyle name="Vírgula 12 2 2 2 2 3 2 2" xfId="14671"/>
    <cellStyle name="Vírgula 12 2 2 2 2 3 2 2 2" xfId="20151"/>
    <cellStyle name="Vírgula 12 2 2 2 2 3 2 3" xfId="17396"/>
    <cellStyle name="Vírgula 12 2 2 2 2 3 3" xfId="13500"/>
    <cellStyle name="Vírgula 12 2 2 2 2 3 3 2" xfId="18980"/>
    <cellStyle name="Vírgula 12 2 2 2 2 3 4" xfId="16225"/>
    <cellStyle name="Vírgula 12 2 2 2 2 4" xfId="8477"/>
    <cellStyle name="Vírgula 12 2 2 2 2 4 2" xfId="13857"/>
    <cellStyle name="Vírgula 12 2 2 2 2 4 2 2" xfId="19337"/>
    <cellStyle name="Vírgula 12 2 2 2 2 4 3" xfId="16582"/>
    <cellStyle name="Vírgula 12 2 2 2 2 5" xfId="3516"/>
    <cellStyle name="Vírgula 12 2 2 2 2 5 2" xfId="12694"/>
    <cellStyle name="Vírgula 12 2 2 2 2 5 2 2" xfId="18174"/>
    <cellStyle name="Vírgula 12 2 2 2 2 5 3" xfId="15420"/>
    <cellStyle name="Vírgula 12 2 2 2 2 6" xfId="12328"/>
    <cellStyle name="Vírgula 12 2 2 2 2 6 2" xfId="17808"/>
    <cellStyle name="Vírgula 12 2 2 2 2 7" xfId="15054"/>
    <cellStyle name="Vírgula 12 2 2 2 3" xfId="4580"/>
    <cellStyle name="Vírgula 12 2 2 2 3 2" xfId="9564"/>
    <cellStyle name="Vírgula 12 2 2 2 3 2 2" xfId="14207"/>
    <cellStyle name="Vírgula 12 2 2 2 3 2 2 2" xfId="19687"/>
    <cellStyle name="Vírgula 12 2 2 2 3 2 3" xfId="16932"/>
    <cellStyle name="Vírgula 12 2 2 2 3 3" xfId="13035"/>
    <cellStyle name="Vírgula 12 2 2 2 3 3 2" xfId="18515"/>
    <cellStyle name="Vírgula 12 2 2 2 3 4" xfId="15761"/>
    <cellStyle name="Vírgula 12 2 2 2 4" xfId="6311"/>
    <cellStyle name="Vírgula 12 2 2 2 4 2" xfId="11253"/>
    <cellStyle name="Vírgula 12 2 2 2 4 2 2" xfId="14609"/>
    <cellStyle name="Vírgula 12 2 2 2 4 2 2 2" xfId="20089"/>
    <cellStyle name="Vírgula 12 2 2 2 4 2 3" xfId="17334"/>
    <cellStyle name="Vírgula 12 2 2 2 4 3" xfId="13438"/>
    <cellStyle name="Vírgula 12 2 2 2 4 3 2" xfId="18918"/>
    <cellStyle name="Vírgula 12 2 2 2 4 4" xfId="16163"/>
    <cellStyle name="Vírgula 12 2 2 2 5" xfId="7819"/>
    <cellStyle name="Vírgula 12 2 2 2 5 2" xfId="13795"/>
    <cellStyle name="Vírgula 12 2 2 2 5 2 2" xfId="19275"/>
    <cellStyle name="Vírgula 12 2 2 2 5 3" xfId="16520"/>
    <cellStyle name="Vírgula 12 2 2 2 6" xfId="2858"/>
    <cellStyle name="Vírgula 12 2 2 2 6 2" xfId="12632"/>
    <cellStyle name="Vírgula 12 2 2 2 6 2 2" xfId="18112"/>
    <cellStyle name="Vírgula 12 2 2 2 6 3" xfId="15358"/>
    <cellStyle name="Vírgula 12 2 2 2 7" xfId="12266"/>
    <cellStyle name="Vírgula 12 2 2 2 7 2" xfId="17746"/>
    <cellStyle name="Vírgula 12 2 2 2 8" xfId="14992"/>
    <cellStyle name="Vírgula 12 2 2 3" xfId="1888"/>
    <cellStyle name="Vírgula 12 2 2 3 2" xfId="5239"/>
    <cellStyle name="Vírgula 12 2 2 3 2 2" xfId="10223"/>
    <cellStyle name="Vírgula 12 2 2 3 2 2 2" xfId="14270"/>
    <cellStyle name="Vírgula 12 2 2 3 2 2 2 2" xfId="19750"/>
    <cellStyle name="Vírgula 12 2 2 3 2 2 3" xfId="16995"/>
    <cellStyle name="Vírgula 12 2 2 3 2 3" xfId="13098"/>
    <cellStyle name="Vírgula 12 2 2 3 2 3 2" xfId="18578"/>
    <cellStyle name="Vírgula 12 2 2 3 2 4" xfId="15824"/>
    <cellStyle name="Vírgula 12 2 2 3 3" xfId="6968"/>
    <cellStyle name="Vírgula 12 2 2 3 3 2" xfId="11910"/>
    <cellStyle name="Vírgula 12 2 2 3 3 2 2" xfId="14670"/>
    <cellStyle name="Vírgula 12 2 2 3 3 2 2 2" xfId="20150"/>
    <cellStyle name="Vírgula 12 2 2 3 3 2 3" xfId="17395"/>
    <cellStyle name="Vírgula 12 2 2 3 3 3" xfId="13499"/>
    <cellStyle name="Vírgula 12 2 2 3 3 3 2" xfId="18979"/>
    <cellStyle name="Vírgula 12 2 2 3 3 4" xfId="16224"/>
    <cellStyle name="Vírgula 12 2 2 3 4" xfId="8476"/>
    <cellStyle name="Vírgula 12 2 2 3 4 2" xfId="13856"/>
    <cellStyle name="Vírgula 12 2 2 3 4 2 2" xfId="19336"/>
    <cellStyle name="Vírgula 12 2 2 3 4 3" xfId="16581"/>
    <cellStyle name="Vírgula 12 2 2 3 5" xfId="3515"/>
    <cellStyle name="Vírgula 12 2 2 3 5 2" xfId="12693"/>
    <cellStyle name="Vírgula 12 2 2 3 5 2 2" xfId="18173"/>
    <cellStyle name="Vírgula 12 2 2 3 5 3" xfId="15419"/>
    <cellStyle name="Vírgula 12 2 2 3 6" xfId="12327"/>
    <cellStyle name="Vírgula 12 2 2 3 6 2" xfId="17807"/>
    <cellStyle name="Vírgula 12 2 2 3 7" xfId="15053"/>
    <cellStyle name="Vírgula 12 2 2 4" xfId="4197"/>
    <cellStyle name="Vírgula 12 2 2 4 2" xfId="9183"/>
    <cellStyle name="Vírgula 12 2 2 4 2 2" xfId="14116"/>
    <cellStyle name="Vírgula 12 2 2 4 2 2 2" xfId="19596"/>
    <cellStyle name="Vírgula 12 2 2 4 2 3" xfId="16841"/>
    <cellStyle name="Vírgula 12 2 2 4 3" xfId="12944"/>
    <cellStyle name="Vírgula 12 2 2 4 3 2" xfId="18424"/>
    <cellStyle name="Vírgula 12 2 2 4 4" xfId="15670"/>
    <cellStyle name="Vírgula 12 2 2 5" xfId="5944"/>
    <cellStyle name="Vírgula 12 2 2 5 2" xfId="10886"/>
    <cellStyle name="Vírgula 12 2 2 5 2 2" xfId="14522"/>
    <cellStyle name="Vírgula 12 2 2 5 2 2 2" xfId="20002"/>
    <cellStyle name="Vírgula 12 2 2 5 2 3" xfId="17247"/>
    <cellStyle name="Vírgula 12 2 2 5 3" xfId="13351"/>
    <cellStyle name="Vírgula 12 2 2 5 3 2" xfId="18831"/>
    <cellStyle name="Vírgula 12 2 2 5 4" xfId="16076"/>
    <cellStyle name="Vírgula 12 2 2 6" xfId="7452"/>
    <cellStyle name="Vírgula 12 2 2 6 2" xfId="13708"/>
    <cellStyle name="Vírgula 12 2 2 6 2 2" xfId="19188"/>
    <cellStyle name="Vírgula 12 2 2 6 3" xfId="16433"/>
    <cellStyle name="Vírgula 12 2 2 7" xfId="2491"/>
    <cellStyle name="Vírgula 12 2 2 7 2" xfId="12545"/>
    <cellStyle name="Vírgula 12 2 2 7 2 2" xfId="18025"/>
    <cellStyle name="Vírgula 12 2 2 7 3" xfId="15271"/>
    <cellStyle name="Vírgula 12 2 2 8" xfId="12163"/>
    <cellStyle name="Vírgula 12 2 2 8 2" xfId="17644"/>
    <cellStyle name="Vírgula 12 2 2 9" xfId="14903"/>
    <cellStyle name="Vírgula 12 2 3" xfId="906"/>
    <cellStyle name="Vírgula 12 2 3 2" xfId="1890"/>
    <cellStyle name="Vírgula 12 2 3 2 2" xfId="5241"/>
    <cellStyle name="Vírgula 12 2 3 2 2 2" xfId="10225"/>
    <cellStyle name="Vírgula 12 2 3 2 2 2 2" xfId="14272"/>
    <cellStyle name="Vírgula 12 2 3 2 2 2 2 2" xfId="19752"/>
    <cellStyle name="Vírgula 12 2 3 2 2 2 3" xfId="16997"/>
    <cellStyle name="Vírgula 12 2 3 2 2 3" xfId="13100"/>
    <cellStyle name="Vírgula 12 2 3 2 2 3 2" xfId="18580"/>
    <cellStyle name="Vírgula 12 2 3 2 2 4" xfId="15826"/>
    <cellStyle name="Vírgula 12 2 3 2 3" xfId="6970"/>
    <cellStyle name="Vírgula 12 2 3 2 3 2" xfId="11912"/>
    <cellStyle name="Vírgula 12 2 3 2 3 2 2" xfId="14672"/>
    <cellStyle name="Vírgula 12 2 3 2 3 2 2 2" xfId="20152"/>
    <cellStyle name="Vírgula 12 2 3 2 3 2 3" xfId="17397"/>
    <cellStyle name="Vírgula 12 2 3 2 3 3" xfId="13501"/>
    <cellStyle name="Vírgula 12 2 3 2 3 3 2" xfId="18981"/>
    <cellStyle name="Vírgula 12 2 3 2 3 4" xfId="16226"/>
    <cellStyle name="Vírgula 12 2 3 2 4" xfId="8478"/>
    <cellStyle name="Vírgula 12 2 3 2 4 2" xfId="13858"/>
    <cellStyle name="Vírgula 12 2 3 2 4 2 2" xfId="19338"/>
    <cellStyle name="Vírgula 12 2 3 2 4 3" xfId="16583"/>
    <cellStyle name="Vírgula 12 2 3 2 5" xfId="3517"/>
    <cellStyle name="Vírgula 12 2 3 2 5 2" xfId="12695"/>
    <cellStyle name="Vírgula 12 2 3 2 5 2 2" xfId="18175"/>
    <cellStyle name="Vírgula 12 2 3 2 5 3" xfId="15421"/>
    <cellStyle name="Vírgula 12 2 3 2 6" xfId="12329"/>
    <cellStyle name="Vírgula 12 2 3 2 6 2" xfId="17809"/>
    <cellStyle name="Vírgula 12 2 3 2 7" xfId="15055"/>
    <cellStyle name="Vírgula 12 2 3 3" xfId="4339"/>
    <cellStyle name="Vírgula 12 2 3 3 2" xfId="9324"/>
    <cellStyle name="Vírgula 12 2 3 3 2 2" xfId="14149"/>
    <cellStyle name="Vírgula 12 2 3 3 2 2 2" xfId="19629"/>
    <cellStyle name="Vírgula 12 2 3 3 2 3" xfId="16874"/>
    <cellStyle name="Vírgula 12 2 3 3 3" xfId="12977"/>
    <cellStyle name="Vírgula 12 2 3 3 3 2" xfId="18457"/>
    <cellStyle name="Vírgula 12 2 3 3 4" xfId="15703"/>
    <cellStyle name="Vírgula 12 2 3 4" xfId="6082"/>
    <cellStyle name="Vírgula 12 2 3 4 2" xfId="11024"/>
    <cellStyle name="Vírgula 12 2 3 4 2 2" xfId="14555"/>
    <cellStyle name="Vírgula 12 2 3 4 2 2 2" xfId="20035"/>
    <cellStyle name="Vírgula 12 2 3 4 2 3" xfId="17280"/>
    <cellStyle name="Vírgula 12 2 3 4 3" xfId="13384"/>
    <cellStyle name="Vírgula 12 2 3 4 3 2" xfId="18864"/>
    <cellStyle name="Vírgula 12 2 3 4 4" xfId="16109"/>
    <cellStyle name="Vírgula 12 2 3 5" xfId="7590"/>
    <cellStyle name="Vírgula 12 2 3 5 2" xfId="13741"/>
    <cellStyle name="Vírgula 12 2 3 5 2 2" xfId="19221"/>
    <cellStyle name="Vírgula 12 2 3 5 3" xfId="16466"/>
    <cellStyle name="Vírgula 12 2 3 6" xfId="2629"/>
    <cellStyle name="Vírgula 12 2 3 6 2" xfId="12578"/>
    <cellStyle name="Vírgula 12 2 3 6 2 2" xfId="18058"/>
    <cellStyle name="Vírgula 12 2 3 6 3" xfId="15304"/>
    <cellStyle name="Vírgula 12 2 3 7" xfId="12197"/>
    <cellStyle name="Vírgula 12 2 3 7 2" xfId="17678"/>
    <cellStyle name="Vírgula 12 2 3 8" xfId="14937"/>
    <cellStyle name="Vírgula 12 2 4" xfId="1887"/>
    <cellStyle name="Vírgula 12 2 4 2" xfId="5238"/>
    <cellStyle name="Vírgula 12 2 4 2 2" xfId="10222"/>
    <cellStyle name="Vírgula 12 2 4 2 2 2" xfId="14269"/>
    <cellStyle name="Vírgula 12 2 4 2 2 2 2" xfId="19749"/>
    <cellStyle name="Vírgula 12 2 4 2 2 3" xfId="16994"/>
    <cellStyle name="Vírgula 12 2 4 2 3" xfId="13097"/>
    <cellStyle name="Vírgula 12 2 4 2 3 2" xfId="18577"/>
    <cellStyle name="Vírgula 12 2 4 2 4" xfId="15823"/>
    <cellStyle name="Vírgula 12 2 4 3" xfId="6967"/>
    <cellStyle name="Vírgula 12 2 4 3 2" xfId="11909"/>
    <cellStyle name="Vírgula 12 2 4 3 2 2" xfId="14669"/>
    <cellStyle name="Vírgula 12 2 4 3 2 2 2" xfId="20149"/>
    <cellStyle name="Vírgula 12 2 4 3 2 3" xfId="17394"/>
    <cellStyle name="Vírgula 12 2 4 3 3" xfId="13498"/>
    <cellStyle name="Vírgula 12 2 4 3 3 2" xfId="18978"/>
    <cellStyle name="Vírgula 12 2 4 3 4" xfId="16223"/>
    <cellStyle name="Vírgula 12 2 4 4" xfId="8475"/>
    <cellStyle name="Vírgula 12 2 4 4 2" xfId="13855"/>
    <cellStyle name="Vírgula 12 2 4 4 2 2" xfId="19335"/>
    <cellStyle name="Vírgula 12 2 4 4 3" xfId="16580"/>
    <cellStyle name="Vírgula 12 2 4 5" xfId="3514"/>
    <cellStyle name="Vírgula 12 2 4 5 2" xfId="12692"/>
    <cellStyle name="Vírgula 12 2 4 5 2 2" xfId="18172"/>
    <cellStyle name="Vírgula 12 2 4 5 3" xfId="15418"/>
    <cellStyle name="Vírgula 12 2 4 6" xfId="12326"/>
    <cellStyle name="Vírgula 12 2 4 6 2" xfId="17806"/>
    <cellStyle name="Vírgula 12 2 4 7" xfId="15052"/>
    <cellStyle name="Vírgula 12 2 5" xfId="3737"/>
    <cellStyle name="Vírgula 12 2 5 2" xfId="5550"/>
    <cellStyle name="Vírgula 12 2 5 2 2" xfId="10500"/>
    <cellStyle name="Vírgula 12 2 5 2 2 2" xfId="14439"/>
    <cellStyle name="Vírgula 12 2 5 2 2 2 2" xfId="19919"/>
    <cellStyle name="Vírgula 12 2 5 2 2 3" xfId="17164"/>
    <cellStyle name="Vírgula 12 2 5 2 3" xfId="13268"/>
    <cellStyle name="Vírgula 12 2 5 2 3 2" xfId="18748"/>
    <cellStyle name="Vírgula 12 2 5 2 4" xfId="15993"/>
    <cellStyle name="Vírgula 12 2 5 3" xfId="8697"/>
    <cellStyle name="Vírgula 12 2 5 3 2" xfId="14004"/>
    <cellStyle name="Vírgula 12 2 5 3 2 2" xfId="19484"/>
    <cellStyle name="Vírgula 12 2 5 3 3" xfId="16729"/>
    <cellStyle name="Vírgula 12 2 5 4" xfId="12839"/>
    <cellStyle name="Vírgula 12 2 5 4 2" xfId="18319"/>
    <cellStyle name="Vírgula 12 2 5 5" xfId="15565"/>
    <cellStyle name="Vírgula 12 2 6" xfId="4061"/>
    <cellStyle name="Vírgula 12 2 6 2" xfId="8833"/>
    <cellStyle name="Vírgula 12 2 6 2 2" xfId="14036"/>
    <cellStyle name="Vírgula 12 2 6 2 2 2" xfId="19516"/>
    <cellStyle name="Vírgula 12 2 6 2 3" xfId="16761"/>
    <cellStyle name="Vírgula 12 2 6 3" xfId="12912"/>
    <cellStyle name="Vírgula 12 2 6 3 2" xfId="18392"/>
    <cellStyle name="Vírgula 12 2 6 4" xfId="15638"/>
    <cellStyle name="Vírgula 12 2 7" xfId="5511"/>
    <cellStyle name="Vírgula 12 2 7 2" xfId="10469"/>
    <cellStyle name="Vírgula 12 2 7 2 2" xfId="14428"/>
    <cellStyle name="Vírgula 12 2 7 2 2 2" xfId="19908"/>
    <cellStyle name="Vírgula 12 2 7 2 3" xfId="17153"/>
    <cellStyle name="Vírgula 12 2 7 3" xfId="13257"/>
    <cellStyle name="Vírgula 12 2 7 3 2" xfId="18737"/>
    <cellStyle name="Vírgula 12 2 7 4" xfId="15982"/>
    <cellStyle name="Vírgula 12 2 8" xfId="5809"/>
    <cellStyle name="Vírgula 12 2 8 2" xfId="10751"/>
    <cellStyle name="Vírgula 12 2 8 2 2" xfId="14490"/>
    <cellStyle name="Vírgula 12 2 8 2 2 2" xfId="19970"/>
    <cellStyle name="Vírgula 12 2 8 2 3" xfId="17215"/>
    <cellStyle name="Vírgula 12 2 8 3" xfId="13319"/>
    <cellStyle name="Vírgula 12 2 8 3 2" xfId="18799"/>
    <cellStyle name="Vírgula 12 2 8 4" xfId="16044"/>
    <cellStyle name="Vírgula 12 2 9" xfId="7317"/>
    <cellStyle name="Vírgula 12 2 9 2" xfId="13676"/>
    <cellStyle name="Vírgula 12 2 9 2 2" xfId="19156"/>
    <cellStyle name="Vírgula 12 2 9 3" xfId="16401"/>
    <cellStyle name="Vírgula 12 3" xfId="655"/>
    <cellStyle name="Vírgula 12 3 10" xfId="2398"/>
    <cellStyle name="Vírgula 12 3 10 2" xfId="12522"/>
    <cellStyle name="Vírgula 12 3 10 2 2" xfId="18002"/>
    <cellStyle name="Vírgula 12 3 10 3" xfId="15248"/>
    <cellStyle name="Vírgula 12 3 11" xfId="12140"/>
    <cellStyle name="Vírgula 12 3 11 2" xfId="17621"/>
    <cellStyle name="Vírgula 12 3 12" xfId="14880"/>
    <cellStyle name="Vírgula 12 3 2" xfId="796"/>
    <cellStyle name="Vírgula 12 3 2 2" xfId="1261"/>
    <cellStyle name="Vírgula 12 3 2 2 2" xfId="1893"/>
    <cellStyle name="Vírgula 12 3 2 2 2 2" xfId="5244"/>
    <cellStyle name="Vírgula 12 3 2 2 2 2 2" xfId="10228"/>
    <cellStyle name="Vírgula 12 3 2 2 2 2 2 2" xfId="14275"/>
    <cellStyle name="Vírgula 12 3 2 2 2 2 2 2 2" xfId="19755"/>
    <cellStyle name="Vírgula 12 3 2 2 2 2 2 3" xfId="17000"/>
    <cellStyle name="Vírgula 12 3 2 2 2 2 3" xfId="13103"/>
    <cellStyle name="Vírgula 12 3 2 2 2 2 3 2" xfId="18583"/>
    <cellStyle name="Vírgula 12 3 2 2 2 2 4" xfId="15829"/>
    <cellStyle name="Vírgula 12 3 2 2 2 3" xfId="6973"/>
    <cellStyle name="Vírgula 12 3 2 2 2 3 2" xfId="11915"/>
    <cellStyle name="Vírgula 12 3 2 2 2 3 2 2" xfId="14675"/>
    <cellStyle name="Vírgula 12 3 2 2 2 3 2 2 2" xfId="20155"/>
    <cellStyle name="Vírgula 12 3 2 2 2 3 2 3" xfId="17400"/>
    <cellStyle name="Vírgula 12 3 2 2 2 3 3" xfId="13504"/>
    <cellStyle name="Vírgula 12 3 2 2 2 3 3 2" xfId="18984"/>
    <cellStyle name="Vírgula 12 3 2 2 2 3 4" xfId="16229"/>
    <cellStyle name="Vírgula 12 3 2 2 2 4" xfId="8481"/>
    <cellStyle name="Vírgula 12 3 2 2 2 4 2" xfId="13861"/>
    <cellStyle name="Vírgula 12 3 2 2 2 4 2 2" xfId="19341"/>
    <cellStyle name="Vírgula 12 3 2 2 2 4 3" xfId="16586"/>
    <cellStyle name="Vírgula 12 3 2 2 2 5" xfId="3520"/>
    <cellStyle name="Vírgula 12 3 2 2 2 5 2" xfId="12698"/>
    <cellStyle name="Vírgula 12 3 2 2 2 5 2 2" xfId="18178"/>
    <cellStyle name="Vírgula 12 3 2 2 2 5 3" xfId="15424"/>
    <cellStyle name="Vírgula 12 3 2 2 2 6" xfId="12332"/>
    <cellStyle name="Vírgula 12 3 2 2 2 6 2" xfId="17812"/>
    <cellStyle name="Vírgula 12 3 2 2 2 7" xfId="15058"/>
    <cellStyle name="Vírgula 12 3 2 2 3" xfId="4622"/>
    <cellStyle name="Vírgula 12 3 2 2 3 2" xfId="9606"/>
    <cellStyle name="Vírgula 12 3 2 2 3 2 2" xfId="14216"/>
    <cellStyle name="Vírgula 12 3 2 2 3 2 2 2" xfId="19696"/>
    <cellStyle name="Vírgula 12 3 2 2 3 2 3" xfId="16941"/>
    <cellStyle name="Vírgula 12 3 2 2 3 3" xfId="13044"/>
    <cellStyle name="Vírgula 12 3 2 2 3 3 2" xfId="18524"/>
    <cellStyle name="Vírgula 12 3 2 2 3 4" xfId="15770"/>
    <cellStyle name="Vírgula 12 3 2 2 4" xfId="6353"/>
    <cellStyle name="Vírgula 12 3 2 2 4 2" xfId="11295"/>
    <cellStyle name="Vírgula 12 3 2 2 4 2 2" xfId="14618"/>
    <cellStyle name="Vírgula 12 3 2 2 4 2 2 2" xfId="20098"/>
    <cellStyle name="Vírgula 12 3 2 2 4 2 3" xfId="17343"/>
    <cellStyle name="Vírgula 12 3 2 2 4 3" xfId="13447"/>
    <cellStyle name="Vírgula 12 3 2 2 4 3 2" xfId="18927"/>
    <cellStyle name="Vírgula 12 3 2 2 4 4" xfId="16172"/>
    <cellStyle name="Vírgula 12 3 2 2 5" xfId="7861"/>
    <cellStyle name="Vírgula 12 3 2 2 5 2" xfId="13804"/>
    <cellStyle name="Vírgula 12 3 2 2 5 2 2" xfId="19284"/>
    <cellStyle name="Vírgula 12 3 2 2 5 3" xfId="16529"/>
    <cellStyle name="Vírgula 12 3 2 2 6" xfId="2900"/>
    <cellStyle name="Vírgula 12 3 2 2 6 2" xfId="12641"/>
    <cellStyle name="Vírgula 12 3 2 2 6 2 2" xfId="18121"/>
    <cellStyle name="Vírgula 12 3 2 2 6 3" xfId="15367"/>
    <cellStyle name="Vírgula 12 3 2 2 7" xfId="12275"/>
    <cellStyle name="Vírgula 12 3 2 2 7 2" xfId="17755"/>
    <cellStyle name="Vírgula 12 3 2 2 8" xfId="15001"/>
    <cellStyle name="Vírgula 12 3 2 3" xfId="1892"/>
    <cellStyle name="Vírgula 12 3 2 3 2" xfId="5243"/>
    <cellStyle name="Vírgula 12 3 2 3 2 2" xfId="10227"/>
    <cellStyle name="Vírgula 12 3 2 3 2 2 2" xfId="14274"/>
    <cellStyle name="Vírgula 12 3 2 3 2 2 2 2" xfId="19754"/>
    <cellStyle name="Vírgula 12 3 2 3 2 2 3" xfId="16999"/>
    <cellStyle name="Vírgula 12 3 2 3 2 3" xfId="13102"/>
    <cellStyle name="Vírgula 12 3 2 3 2 3 2" xfId="18582"/>
    <cellStyle name="Vírgula 12 3 2 3 2 4" xfId="15828"/>
    <cellStyle name="Vírgula 12 3 2 3 3" xfId="6972"/>
    <cellStyle name="Vírgula 12 3 2 3 3 2" xfId="11914"/>
    <cellStyle name="Vírgula 12 3 2 3 3 2 2" xfId="14674"/>
    <cellStyle name="Vírgula 12 3 2 3 3 2 2 2" xfId="20154"/>
    <cellStyle name="Vírgula 12 3 2 3 3 2 3" xfId="17399"/>
    <cellStyle name="Vírgula 12 3 2 3 3 3" xfId="13503"/>
    <cellStyle name="Vírgula 12 3 2 3 3 3 2" xfId="18983"/>
    <cellStyle name="Vírgula 12 3 2 3 3 4" xfId="16228"/>
    <cellStyle name="Vírgula 12 3 2 3 4" xfId="8480"/>
    <cellStyle name="Vírgula 12 3 2 3 4 2" xfId="13860"/>
    <cellStyle name="Vírgula 12 3 2 3 4 2 2" xfId="19340"/>
    <cellStyle name="Vírgula 12 3 2 3 4 3" xfId="16585"/>
    <cellStyle name="Vírgula 12 3 2 3 5" xfId="3519"/>
    <cellStyle name="Vírgula 12 3 2 3 5 2" xfId="12697"/>
    <cellStyle name="Vírgula 12 3 2 3 5 2 2" xfId="18177"/>
    <cellStyle name="Vírgula 12 3 2 3 5 3" xfId="15423"/>
    <cellStyle name="Vírgula 12 3 2 3 6" xfId="12331"/>
    <cellStyle name="Vírgula 12 3 2 3 6 2" xfId="17811"/>
    <cellStyle name="Vírgula 12 3 2 3 7" xfId="15057"/>
    <cellStyle name="Vírgula 12 3 2 4" xfId="4239"/>
    <cellStyle name="Vírgula 12 3 2 4 2" xfId="9225"/>
    <cellStyle name="Vírgula 12 3 2 4 2 2" xfId="14125"/>
    <cellStyle name="Vírgula 12 3 2 4 2 2 2" xfId="19605"/>
    <cellStyle name="Vírgula 12 3 2 4 2 3" xfId="16850"/>
    <cellStyle name="Vírgula 12 3 2 4 3" xfId="12953"/>
    <cellStyle name="Vírgula 12 3 2 4 3 2" xfId="18433"/>
    <cellStyle name="Vírgula 12 3 2 4 4" xfId="15679"/>
    <cellStyle name="Vírgula 12 3 2 5" xfId="5986"/>
    <cellStyle name="Vírgula 12 3 2 5 2" xfId="10928"/>
    <cellStyle name="Vírgula 12 3 2 5 2 2" xfId="14531"/>
    <cellStyle name="Vírgula 12 3 2 5 2 2 2" xfId="20011"/>
    <cellStyle name="Vírgula 12 3 2 5 2 3" xfId="17256"/>
    <cellStyle name="Vírgula 12 3 2 5 3" xfId="13360"/>
    <cellStyle name="Vírgula 12 3 2 5 3 2" xfId="18840"/>
    <cellStyle name="Vírgula 12 3 2 5 4" xfId="16085"/>
    <cellStyle name="Vírgula 12 3 2 6" xfId="7494"/>
    <cellStyle name="Vírgula 12 3 2 6 2" xfId="13717"/>
    <cellStyle name="Vírgula 12 3 2 6 2 2" xfId="19197"/>
    <cellStyle name="Vírgula 12 3 2 6 3" xfId="16442"/>
    <cellStyle name="Vírgula 12 3 2 7" xfId="2533"/>
    <cellStyle name="Vírgula 12 3 2 7 2" xfId="12554"/>
    <cellStyle name="Vírgula 12 3 2 7 2 2" xfId="18034"/>
    <cellStyle name="Vírgula 12 3 2 7 3" xfId="15280"/>
    <cellStyle name="Vírgula 12 3 2 8" xfId="12172"/>
    <cellStyle name="Vírgula 12 3 2 8 2" xfId="17653"/>
    <cellStyle name="Vírgula 12 3 2 9" xfId="14912"/>
    <cellStyle name="Vírgula 12 3 3" xfId="949"/>
    <cellStyle name="Vírgula 12 3 3 2" xfId="1894"/>
    <cellStyle name="Vírgula 12 3 3 2 2" xfId="5245"/>
    <cellStyle name="Vírgula 12 3 3 2 2 2" xfId="10229"/>
    <cellStyle name="Vírgula 12 3 3 2 2 2 2" xfId="14276"/>
    <cellStyle name="Vírgula 12 3 3 2 2 2 2 2" xfId="19756"/>
    <cellStyle name="Vírgula 12 3 3 2 2 2 3" xfId="17001"/>
    <cellStyle name="Vírgula 12 3 3 2 2 3" xfId="13104"/>
    <cellStyle name="Vírgula 12 3 3 2 2 3 2" xfId="18584"/>
    <cellStyle name="Vírgula 12 3 3 2 2 4" xfId="15830"/>
    <cellStyle name="Vírgula 12 3 3 2 3" xfId="6974"/>
    <cellStyle name="Vírgula 12 3 3 2 3 2" xfId="11916"/>
    <cellStyle name="Vírgula 12 3 3 2 3 2 2" xfId="14676"/>
    <cellStyle name="Vírgula 12 3 3 2 3 2 2 2" xfId="20156"/>
    <cellStyle name="Vírgula 12 3 3 2 3 2 3" xfId="17401"/>
    <cellStyle name="Vírgula 12 3 3 2 3 3" xfId="13505"/>
    <cellStyle name="Vírgula 12 3 3 2 3 3 2" xfId="18985"/>
    <cellStyle name="Vírgula 12 3 3 2 3 4" xfId="16230"/>
    <cellStyle name="Vírgula 12 3 3 2 4" xfId="8482"/>
    <cellStyle name="Vírgula 12 3 3 2 4 2" xfId="13862"/>
    <cellStyle name="Vírgula 12 3 3 2 4 2 2" xfId="19342"/>
    <cellStyle name="Vírgula 12 3 3 2 4 3" xfId="16587"/>
    <cellStyle name="Vírgula 12 3 3 2 5" xfId="3521"/>
    <cellStyle name="Vírgula 12 3 3 2 5 2" xfId="12699"/>
    <cellStyle name="Vírgula 12 3 3 2 5 2 2" xfId="18179"/>
    <cellStyle name="Vírgula 12 3 3 2 5 3" xfId="15425"/>
    <cellStyle name="Vírgula 12 3 3 2 6" xfId="12333"/>
    <cellStyle name="Vírgula 12 3 3 2 6 2" xfId="17813"/>
    <cellStyle name="Vírgula 12 3 3 2 7" xfId="15059"/>
    <cellStyle name="Vírgula 12 3 3 3" xfId="4381"/>
    <cellStyle name="Vírgula 12 3 3 3 2" xfId="9366"/>
    <cellStyle name="Vírgula 12 3 3 3 2 2" xfId="14158"/>
    <cellStyle name="Vírgula 12 3 3 3 2 2 2" xfId="19638"/>
    <cellStyle name="Vírgula 12 3 3 3 2 3" xfId="16883"/>
    <cellStyle name="Vírgula 12 3 3 3 3" xfId="12986"/>
    <cellStyle name="Vírgula 12 3 3 3 3 2" xfId="18466"/>
    <cellStyle name="Vírgula 12 3 3 3 4" xfId="15712"/>
    <cellStyle name="Vírgula 12 3 3 4" xfId="6124"/>
    <cellStyle name="Vírgula 12 3 3 4 2" xfId="11066"/>
    <cellStyle name="Vírgula 12 3 3 4 2 2" xfId="14564"/>
    <cellStyle name="Vírgula 12 3 3 4 2 2 2" xfId="20044"/>
    <cellStyle name="Vírgula 12 3 3 4 2 3" xfId="17289"/>
    <cellStyle name="Vírgula 12 3 3 4 3" xfId="13393"/>
    <cellStyle name="Vírgula 12 3 3 4 3 2" xfId="18873"/>
    <cellStyle name="Vírgula 12 3 3 4 4" xfId="16118"/>
    <cellStyle name="Vírgula 12 3 3 5" xfId="7632"/>
    <cellStyle name="Vírgula 12 3 3 5 2" xfId="13750"/>
    <cellStyle name="Vírgula 12 3 3 5 2 2" xfId="19230"/>
    <cellStyle name="Vírgula 12 3 3 5 3" xfId="16475"/>
    <cellStyle name="Vírgula 12 3 3 6" xfId="2671"/>
    <cellStyle name="Vírgula 12 3 3 6 2" xfId="12587"/>
    <cellStyle name="Vírgula 12 3 3 6 2 2" xfId="18067"/>
    <cellStyle name="Vírgula 12 3 3 6 3" xfId="15313"/>
    <cellStyle name="Vírgula 12 3 3 7" xfId="12207"/>
    <cellStyle name="Vírgula 12 3 3 7 2" xfId="17688"/>
    <cellStyle name="Vírgula 12 3 3 8" xfId="14946"/>
    <cellStyle name="Vírgula 12 3 4" xfId="1891"/>
    <cellStyle name="Vírgula 12 3 4 2" xfId="5242"/>
    <cellStyle name="Vírgula 12 3 4 2 2" xfId="10226"/>
    <cellStyle name="Vírgula 12 3 4 2 2 2" xfId="14273"/>
    <cellStyle name="Vírgula 12 3 4 2 2 2 2" xfId="19753"/>
    <cellStyle name="Vírgula 12 3 4 2 2 3" xfId="16998"/>
    <cellStyle name="Vírgula 12 3 4 2 3" xfId="13101"/>
    <cellStyle name="Vírgula 12 3 4 2 3 2" xfId="18581"/>
    <cellStyle name="Vírgula 12 3 4 2 4" xfId="15827"/>
    <cellStyle name="Vírgula 12 3 4 3" xfId="6971"/>
    <cellStyle name="Vírgula 12 3 4 3 2" xfId="11913"/>
    <cellStyle name="Vírgula 12 3 4 3 2 2" xfId="14673"/>
    <cellStyle name="Vírgula 12 3 4 3 2 2 2" xfId="20153"/>
    <cellStyle name="Vírgula 12 3 4 3 2 3" xfId="17398"/>
    <cellStyle name="Vírgula 12 3 4 3 3" xfId="13502"/>
    <cellStyle name="Vírgula 12 3 4 3 3 2" xfId="18982"/>
    <cellStyle name="Vírgula 12 3 4 3 4" xfId="16227"/>
    <cellStyle name="Vírgula 12 3 4 4" xfId="8479"/>
    <cellStyle name="Vírgula 12 3 4 4 2" xfId="13859"/>
    <cellStyle name="Vírgula 12 3 4 4 2 2" xfId="19339"/>
    <cellStyle name="Vírgula 12 3 4 4 3" xfId="16584"/>
    <cellStyle name="Vírgula 12 3 4 5" xfId="3518"/>
    <cellStyle name="Vírgula 12 3 4 5 2" xfId="12696"/>
    <cellStyle name="Vírgula 12 3 4 5 2 2" xfId="18176"/>
    <cellStyle name="Vírgula 12 3 4 5 3" xfId="15422"/>
    <cellStyle name="Vírgula 12 3 4 6" xfId="12330"/>
    <cellStyle name="Vírgula 12 3 4 6 2" xfId="17810"/>
    <cellStyle name="Vírgula 12 3 4 7" xfId="15056"/>
    <cellStyle name="Vírgula 12 3 5" xfId="3779"/>
    <cellStyle name="Vírgula 12 3 5 2" xfId="5565"/>
    <cellStyle name="Vírgula 12 3 5 2 2" xfId="10514"/>
    <cellStyle name="Vírgula 12 3 5 2 2 2" xfId="14442"/>
    <cellStyle name="Vírgula 12 3 5 2 2 2 2" xfId="19922"/>
    <cellStyle name="Vírgula 12 3 5 2 2 3" xfId="17167"/>
    <cellStyle name="Vírgula 12 3 5 2 3" xfId="13271"/>
    <cellStyle name="Vírgula 12 3 5 2 3 2" xfId="18751"/>
    <cellStyle name="Vírgula 12 3 5 2 4" xfId="15996"/>
    <cellStyle name="Vírgula 12 3 5 3" xfId="8739"/>
    <cellStyle name="Vírgula 12 3 5 3 2" xfId="14013"/>
    <cellStyle name="Vírgula 12 3 5 3 2 2" xfId="19493"/>
    <cellStyle name="Vírgula 12 3 5 3 3" xfId="16738"/>
    <cellStyle name="Vírgula 12 3 5 4" xfId="12848"/>
    <cellStyle name="Vírgula 12 3 5 4 2" xfId="18328"/>
    <cellStyle name="Vírgula 12 3 5 5" xfId="15574"/>
    <cellStyle name="Vírgula 12 3 6" xfId="4104"/>
    <cellStyle name="Vírgula 12 3 6 2" xfId="8875"/>
    <cellStyle name="Vírgula 12 3 6 2 2" xfId="14045"/>
    <cellStyle name="Vírgula 12 3 6 2 2 2" xfId="19525"/>
    <cellStyle name="Vírgula 12 3 6 2 3" xfId="16770"/>
    <cellStyle name="Vírgula 12 3 6 3" xfId="12921"/>
    <cellStyle name="Vírgula 12 3 6 3 2" xfId="18401"/>
    <cellStyle name="Vírgula 12 3 6 4" xfId="15647"/>
    <cellStyle name="Vírgula 12 3 7" xfId="5561"/>
    <cellStyle name="Vírgula 12 3 7 2" xfId="10510"/>
    <cellStyle name="Vírgula 12 3 7 2 2" xfId="14441"/>
    <cellStyle name="Vírgula 12 3 7 2 2 2" xfId="19921"/>
    <cellStyle name="Vírgula 12 3 7 2 3" xfId="17166"/>
    <cellStyle name="Vírgula 12 3 7 3" xfId="13270"/>
    <cellStyle name="Vírgula 12 3 7 3 2" xfId="18750"/>
    <cellStyle name="Vírgula 12 3 7 4" xfId="15995"/>
    <cellStyle name="Vírgula 12 3 8" xfId="5851"/>
    <cellStyle name="Vírgula 12 3 8 2" xfId="10793"/>
    <cellStyle name="Vírgula 12 3 8 2 2" xfId="14499"/>
    <cellStyle name="Vírgula 12 3 8 2 2 2" xfId="19979"/>
    <cellStyle name="Vírgula 12 3 8 2 3" xfId="17224"/>
    <cellStyle name="Vírgula 12 3 8 3" xfId="13328"/>
    <cellStyle name="Vírgula 12 3 8 3 2" xfId="18808"/>
    <cellStyle name="Vírgula 12 3 8 4" xfId="16053"/>
    <cellStyle name="Vírgula 12 3 9" xfId="7359"/>
    <cellStyle name="Vírgula 12 3 9 2" xfId="13685"/>
    <cellStyle name="Vírgula 12 3 9 2 2" xfId="19165"/>
    <cellStyle name="Vírgula 12 3 9 3" xfId="16410"/>
    <cellStyle name="Vírgula 12 4" xfId="495"/>
    <cellStyle name="Vírgula 12 4 2" xfId="1059"/>
    <cellStyle name="Vírgula 12 4 2 2" xfId="1896"/>
    <cellStyle name="Vírgula 12 4 2 2 2" xfId="5247"/>
    <cellStyle name="Vírgula 12 4 2 2 2 2" xfId="10231"/>
    <cellStyle name="Vírgula 12 4 2 2 2 2 2" xfId="14278"/>
    <cellStyle name="Vírgula 12 4 2 2 2 2 2 2" xfId="19758"/>
    <cellStyle name="Vírgula 12 4 2 2 2 2 3" xfId="17003"/>
    <cellStyle name="Vírgula 12 4 2 2 2 3" xfId="13106"/>
    <cellStyle name="Vírgula 12 4 2 2 2 3 2" xfId="18586"/>
    <cellStyle name="Vírgula 12 4 2 2 2 4" xfId="15832"/>
    <cellStyle name="Vírgula 12 4 2 2 3" xfId="6976"/>
    <cellStyle name="Vírgula 12 4 2 2 3 2" xfId="11918"/>
    <cellStyle name="Vírgula 12 4 2 2 3 2 2" xfId="14678"/>
    <cellStyle name="Vírgula 12 4 2 2 3 2 2 2" xfId="20158"/>
    <cellStyle name="Vírgula 12 4 2 2 3 2 3" xfId="17403"/>
    <cellStyle name="Vírgula 12 4 2 2 3 3" xfId="13507"/>
    <cellStyle name="Vírgula 12 4 2 2 3 3 2" xfId="18987"/>
    <cellStyle name="Vírgula 12 4 2 2 3 4" xfId="16232"/>
    <cellStyle name="Vírgula 12 4 2 2 4" xfId="8484"/>
    <cellStyle name="Vírgula 12 4 2 2 4 2" xfId="13864"/>
    <cellStyle name="Vírgula 12 4 2 2 4 2 2" xfId="19344"/>
    <cellStyle name="Vírgula 12 4 2 2 4 3" xfId="16589"/>
    <cellStyle name="Vírgula 12 4 2 2 5" xfId="3523"/>
    <cellStyle name="Vírgula 12 4 2 2 5 2" xfId="12701"/>
    <cellStyle name="Vírgula 12 4 2 2 5 2 2" xfId="18181"/>
    <cellStyle name="Vírgula 12 4 2 2 5 3" xfId="15427"/>
    <cellStyle name="Vírgula 12 4 2 2 6" xfId="12335"/>
    <cellStyle name="Vírgula 12 4 2 2 6 2" xfId="17815"/>
    <cellStyle name="Vírgula 12 4 2 2 7" xfId="15061"/>
    <cellStyle name="Vírgula 12 4 2 3" xfId="4474"/>
    <cellStyle name="Vírgula 12 4 2 3 2" xfId="9459"/>
    <cellStyle name="Vírgula 12 4 2 3 2 2" xfId="14181"/>
    <cellStyle name="Vírgula 12 4 2 3 2 2 2" xfId="19661"/>
    <cellStyle name="Vírgula 12 4 2 3 2 3" xfId="16906"/>
    <cellStyle name="Vírgula 12 4 2 3 3" xfId="13009"/>
    <cellStyle name="Vírgula 12 4 2 3 3 2" xfId="18489"/>
    <cellStyle name="Vírgula 12 4 2 3 4" xfId="15735"/>
    <cellStyle name="Vírgula 12 4 2 4" xfId="6214"/>
    <cellStyle name="Vírgula 12 4 2 4 2" xfId="11156"/>
    <cellStyle name="Vírgula 12 4 2 4 2 2" xfId="14586"/>
    <cellStyle name="Vírgula 12 4 2 4 2 2 2" xfId="20066"/>
    <cellStyle name="Vírgula 12 4 2 4 2 3" xfId="17311"/>
    <cellStyle name="Vírgula 12 4 2 4 3" xfId="13415"/>
    <cellStyle name="Vírgula 12 4 2 4 3 2" xfId="18895"/>
    <cellStyle name="Vírgula 12 4 2 4 4" xfId="16140"/>
    <cellStyle name="Vírgula 12 4 2 5" xfId="7722"/>
    <cellStyle name="Vírgula 12 4 2 5 2" xfId="13772"/>
    <cellStyle name="Vírgula 12 4 2 5 2 2" xfId="19252"/>
    <cellStyle name="Vírgula 12 4 2 5 3" xfId="16497"/>
    <cellStyle name="Vírgula 12 4 2 6" xfId="2761"/>
    <cellStyle name="Vírgula 12 4 2 6 2" xfId="12609"/>
    <cellStyle name="Vírgula 12 4 2 6 2 2" xfId="18089"/>
    <cellStyle name="Vírgula 12 4 2 6 3" xfId="15335"/>
    <cellStyle name="Vírgula 12 4 2 7" xfId="12235"/>
    <cellStyle name="Vírgula 12 4 2 7 2" xfId="17716"/>
    <cellStyle name="Vírgula 12 4 2 8" xfId="14969"/>
    <cellStyle name="Vírgula 12 4 3" xfId="1895"/>
    <cellStyle name="Vírgula 12 4 3 2" xfId="5246"/>
    <cellStyle name="Vírgula 12 4 3 2 2" xfId="10230"/>
    <cellStyle name="Vírgula 12 4 3 2 2 2" xfId="14277"/>
    <cellStyle name="Vírgula 12 4 3 2 2 2 2" xfId="19757"/>
    <cellStyle name="Vírgula 12 4 3 2 2 3" xfId="17002"/>
    <cellStyle name="Vírgula 12 4 3 2 3" xfId="13105"/>
    <cellStyle name="Vírgula 12 4 3 2 3 2" xfId="18585"/>
    <cellStyle name="Vírgula 12 4 3 2 4" xfId="15831"/>
    <cellStyle name="Vírgula 12 4 3 3" xfId="6975"/>
    <cellStyle name="Vírgula 12 4 3 3 2" xfId="11917"/>
    <cellStyle name="Vírgula 12 4 3 3 2 2" xfId="14677"/>
    <cellStyle name="Vírgula 12 4 3 3 2 2 2" xfId="20157"/>
    <cellStyle name="Vírgula 12 4 3 3 2 3" xfId="17402"/>
    <cellStyle name="Vírgula 12 4 3 3 3" xfId="13506"/>
    <cellStyle name="Vírgula 12 4 3 3 3 2" xfId="18986"/>
    <cellStyle name="Vírgula 12 4 3 3 4" xfId="16231"/>
    <cellStyle name="Vírgula 12 4 3 4" xfId="8483"/>
    <cellStyle name="Vírgula 12 4 3 4 2" xfId="13863"/>
    <cellStyle name="Vírgula 12 4 3 4 2 2" xfId="19343"/>
    <cellStyle name="Vírgula 12 4 3 4 3" xfId="16588"/>
    <cellStyle name="Vírgula 12 4 3 5" xfId="3522"/>
    <cellStyle name="Vírgula 12 4 3 5 2" xfId="12700"/>
    <cellStyle name="Vírgula 12 4 3 5 2 2" xfId="18180"/>
    <cellStyle name="Vírgula 12 4 3 5 3" xfId="15426"/>
    <cellStyle name="Vírgula 12 4 3 6" xfId="12334"/>
    <cellStyle name="Vírgula 12 4 3 6 2" xfId="17814"/>
    <cellStyle name="Vírgula 12 4 3 7" xfId="15060"/>
    <cellStyle name="Vírgula 12 4 4" xfId="4006"/>
    <cellStyle name="Vírgula 12 4 4 2" xfId="9078"/>
    <cellStyle name="Vírgula 12 4 4 2 2" xfId="14092"/>
    <cellStyle name="Vírgula 12 4 4 2 2 2" xfId="19572"/>
    <cellStyle name="Vírgula 12 4 4 2 3" xfId="16817"/>
    <cellStyle name="Vírgula 12 4 4 3" xfId="12900"/>
    <cellStyle name="Vírgula 12 4 4 3 2" xfId="18380"/>
    <cellStyle name="Vírgula 12 4 4 4" xfId="15626"/>
    <cellStyle name="Vírgula 12 4 5" xfId="5762"/>
    <cellStyle name="Vírgula 12 4 5 2" xfId="10704"/>
    <cellStyle name="Vírgula 12 4 5 2 2" xfId="14479"/>
    <cellStyle name="Vírgula 12 4 5 2 2 2" xfId="19959"/>
    <cellStyle name="Vírgula 12 4 5 2 3" xfId="17204"/>
    <cellStyle name="Vírgula 12 4 5 3" xfId="13308"/>
    <cellStyle name="Vírgula 12 4 5 3 2" xfId="18788"/>
    <cellStyle name="Vírgula 12 4 5 4" xfId="16033"/>
    <cellStyle name="Vírgula 12 4 6" xfId="7270"/>
    <cellStyle name="Vírgula 12 4 6 2" xfId="13665"/>
    <cellStyle name="Vírgula 12 4 6 2 2" xfId="19145"/>
    <cellStyle name="Vírgula 12 4 6 3" xfId="16390"/>
    <cellStyle name="Vírgula 12 4 7" xfId="2309"/>
    <cellStyle name="Vírgula 12 4 7 2" xfId="12502"/>
    <cellStyle name="Vírgula 12 4 7 2 2" xfId="17982"/>
    <cellStyle name="Vírgula 12 4 7 3" xfId="15228"/>
    <cellStyle name="Vírgula 12 4 8" xfId="12110"/>
    <cellStyle name="Vírgula 12 4 8 2" xfId="17591"/>
    <cellStyle name="Vírgula 12 4 9" xfId="14859"/>
    <cellStyle name="Vírgula 12 5" xfId="706"/>
    <cellStyle name="Vírgula 12 5 2" xfId="1172"/>
    <cellStyle name="Vírgula 12 5 2 2" xfId="1898"/>
    <cellStyle name="Vírgula 12 5 2 2 2" xfId="5249"/>
    <cellStyle name="Vírgula 12 5 2 2 2 2" xfId="10233"/>
    <cellStyle name="Vírgula 12 5 2 2 2 2 2" xfId="14280"/>
    <cellStyle name="Vírgula 12 5 2 2 2 2 2 2" xfId="19760"/>
    <cellStyle name="Vírgula 12 5 2 2 2 2 3" xfId="17005"/>
    <cellStyle name="Vírgula 12 5 2 2 2 3" xfId="13108"/>
    <cellStyle name="Vírgula 12 5 2 2 2 3 2" xfId="18588"/>
    <cellStyle name="Vírgula 12 5 2 2 2 4" xfId="15834"/>
    <cellStyle name="Vírgula 12 5 2 2 3" xfId="6978"/>
    <cellStyle name="Vírgula 12 5 2 2 3 2" xfId="11920"/>
    <cellStyle name="Vírgula 12 5 2 2 3 2 2" xfId="14680"/>
    <cellStyle name="Vírgula 12 5 2 2 3 2 2 2" xfId="20160"/>
    <cellStyle name="Vírgula 12 5 2 2 3 2 3" xfId="17405"/>
    <cellStyle name="Vírgula 12 5 2 2 3 3" xfId="13509"/>
    <cellStyle name="Vírgula 12 5 2 2 3 3 2" xfId="18989"/>
    <cellStyle name="Vírgula 12 5 2 2 3 4" xfId="16234"/>
    <cellStyle name="Vírgula 12 5 2 2 4" xfId="8486"/>
    <cellStyle name="Vírgula 12 5 2 2 4 2" xfId="13866"/>
    <cellStyle name="Vírgula 12 5 2 2 4 2 2" xfId="19346"/>
    <cellStyle name="Vírgula 12 5 2 2 4 3" xfId="16591"/>
    <cellStyle name="Vírgula 12 5 2 2 5" xfId="3525"/>
    <cellStyle name="Vírgula 12 5 2 2 5 2" xfId="12703"/>
    <cellStyle name="Vírgula 12 5 2 2 5 2 2" xfId="18183"/>
    <cellStyle name="Vírgula 12 5 2 2 5 3" xfId="15429"/>
    <cellStyle name="Vírgula 12 5 2 2 6" xfId="12337"/>
    <cellStyle name="Vírgula 12 5 2 2 6 2" xfId="17817"/>
    <cellStyle name="Vírgula 12 5 2 2 7" xfId="15063"/>
    <cellStyle name="Vírgula 12 5 2 3" xfId="4533"/>
    <cellStyle name="Vírgula 12 5 2 3 2" xfId="9517"/>
    <cellStyle name="Vírgula 12 5 2 3 2 2" xfId="14196"/>
    <cellStyle name="Vírgula 12 5 2 3 2 2 2" xfId="19676"/>
    <cellStyle name="Vírgula 12 5 2 3 2 3" xfId="16921"/>
    <cellStyle name="Vírgula 12 5 2 3 3" xfId="13024"/>
    <cellStyle name="Vírgula 12 5 2 3 3 2" xfId="18504"/>
    <cellStyle name="Vírgula 12 5 2 3 4" xfId="15750"/>
    <cellStyle name="Vírgula 12 5 2 4" xfId="6264"/>
    <cellStyle name="Vírgula 12 5 2 4 2" xfId="11206"/>
    <cellStyle name="Vírgula 12 5 2 4 2 2" xfId="14598"/>
    <cellStyle name="Vírgula 12 5 2 4 2 2 2" xfId="20078"/>
    <cellStyle name="Vírgula 12 5 2 4 2 3" xfId="17323"/>
    <cellStyle name="Vírgula 12 5 2 4 3" xfId="13427"/>
    <cellStyle name="Vírgula 12 5 2 4 3 2" xfId="18907"/>
    <cellStyle name="Vírgula 12 5 2 4 4" xfId="16152"/>
    <cellStyle name="Vírgula 12 5 2 5" xfId="7772"/>
    <cellStyle name="Vírgula 12 5 2 5 2" xfId="13784"/>
    <cellStyle name="Vírgula 12 5 2 5 2 2" xfId="19264"/>
    <cellStyle name="Vírgula 12 5 2 5 3" xfId="16509"/>
    <cellStyle name="Vírgula 12 5 2 6" xfId="2811"/>
    <cellStyle name="Vírgula 12 5 2 6 2" xfId="12621"/>
    <cellStyle name="Vírgula 12 5 2 6 2 2" xfId="18101"/>
    <cellStyle name="Vírgula 12 5 2 6 3" xfId="15347"/>
    <cellStyle name="Vírgula 12 5 2 7" xfId="12255"/>
    <cellStyle name="Vírgula 12 5 2 7 2" xfId="17735"/>
    <cellStyle name="Vírgula 12 5 2 8" xfId="14981"/>
    <cellStyle name="Vírgula 12 5 3" xfId="1897"/>
    <cellStyle name="Vírgula 12 5 3 2" xfId="5248"/>
    <cellStyle name="Vírgula 12 5 3 2 2" xfId="10232"/>
    <cellStyle name="Vírgula 12 5 3 2 2 2" xfId="14279"/>
    <cellStyle name="Vírgula 12 5 3 2 2 2 2" xfId="19759"/>
    <cellStyle name="Vírgula 12 5 3 2 2 3" xfId="17004"/>
    <cellStyle name="Vírgula 12 5 3 2 3" xfId="13107"/>
    <cellStyle name="Vírgula 12 5 3 2 3 2" xfId="18587"/>
    <cellStyle name="Vírgula 12 5 3 2 4" xfId="15833"/>
    <cellStyle name="Vírgula 12 5 3 3" xfId="6977"/>
    <cellStyle name="Vírgula 12 5 3 3 2" xfId="11919"/>
    <cellStyle name="Vírgula 12 5 3 3 2 2" xfId="14679"/>
    <cellStyle name="Vírgula 12 5 3 3 2 2 2" xfId="20159"/>
    <cellStyle name="Vírgula 12 5 3 3 2 3" xfId="17404"/>
    <cellStyle name="Vírgula 12 5 3 3 3" xfId="13508"/>
    <cellStyle name="Vírgula 12 5 3 3 3 2" xfId="18988"/>
    <cellStyle name="Vírgula 12 5 3 3 4" xfId="16233"/>
    <cellStyle name="Vírgula 12 5 3 4" xfId="8485"/>
    <cellStyle name="Vírgula 12 5 3 4 2" xfId="13865"/>
    <cellStyle name="Vírgula 12 5 3 4 2 2" xfId="19345"/>
    <cellStyle name="Vírgula 12 5 3 4 3" xfId="16590"/>
    <cellStyle name="Vírgula 12 5 3 5" xfId="3524"/>
    <cellStyle name="Vírgula 12 5 3 5 2" xfId="12702"/>
    <cellStyle name="Vírgula 12 5 3 5 2 2" xfId="18182"/>
    <cellStyle name="Vírgula 12 5 3 5 3" xfId="15428"/>
    <cellStyle name="Vírgula 12 5 3 6" xfId="12336"/>
    <cellStyle name="Vírgula 12 5 3 6 2" xfId="17816"/>
    <cellStyle name="Vírgula 12 5 3 7" xfId="15062"/>
    <cellStyle name="Vírgula 12 5 4" xfId="4150"/>
    <cellStyle name="Vírgula 12 5 4 2" xfId="9136"/>
    <cellStyle name="Vírgula 12 5 4 2 2" xfId="14105"/>
    <cellStyle name="Vírgula 12 5 4 2 2 2" xfId="19585"/>
    <cellStyle name="Vírgula 12 5 4 2 3" xfId="16830"/>
    <cellStyle name="Vírgula 12 5 4 3" xfId="12933"/>
    <cellStyle name="Vírgula 12 5 4 3 2" xfId="18413"/>
    <cellStyle name="Vírgula 12 5 4 4" xfId="15659"/>
    <cellStyle name="Vírgula 12 5 5" xfId="5897"/>
    <cellStyle name="Vírgula 12 5 5 2" xfId="10839"/>
    <cellStyle name="Vírgula 12 5 5 2 2" xfId="14511"/>
    <cellStyle name="Vírgula 12 5 5 2 2 2" xfId="19991"/>
    <cellStyle name="Vírgula 12 5 5 2 3" xfId="17236"/>
    <cellStyle name="Vírgula 12 5 5 3" xfId="13340"/>
    <cellStyle name="Vírgula 12 5 5 3 2" xfId="18820"/>
    <cellStyle name="Vírgula 12 5 5 4" xfId="16065"/>
    <cellStyle name="Vírgula 12 5 6" xfId="7405"/>
    <cellStyle name="Vírgula 12 5 6 2" xfId="13697"/>
    <cellStyle name="Vírgula 12 5 6 2 2" xfId="19177"/>
    <cellStyle name="Vírgula 12 5 6 3" xfId="16422"/>
    <cellStyle name="Vírgula 12 5 7" xfId="2444"/>
    <cellStyle name="Vírgula 12 5 7 2" xfId="12534"/>
    <cellStyle name="Vírgula 12 5 7 2 2" xfId="18014"/>
    <cellStyle name="Vírgula 12 5 7 3" xfId="15260"/>
    <cellStyle name="Vírgula 12 5 8" xfId="12152"/>
    <cellStyle name="Vírgula 12 5 8 2" xfId="17633"/>
    <cellStyle name="Vírgula 12 5 9" xfId="14892"/>
    <cellStyle name="Vírgula 12 6" xfId="379"/>
    <cellStyle name="Vírgula 12 6 2" xfId="1002"/>
    <cellStyle name="Vírgula 12 6 2 2" xfId="1900"/>
    <cellStyle name="Vírgula 12 6 2 2 2" xfId="5251"/>
    <cellStyle name="Vírgula 12 6 2 2 2 2" xfId="10235"/>
    <cellStyle name="Vírgula 12 6 2 2 2 2 2" xfId="14282"/>
    <cellStyle name="Vírgula 12 6 2 2 2 2 2 2" xfId="19762"/>
    <cellStyle name="Vírgula 12 6 2 2 2 2 3" xfId="17007"/>
    <cellStyle name="Vírgula 12 6 2 2 2 3" xfId="13110"/>
    <cellStyle name="Vírgula 12 6 2 2 2 3 2" xfId="18590"/>
    <cellStyle name="Vírgula 12 6 2 2 2 4" xfId="15836"/>
    <cellStyle name="Vírgula 12 6 2 2 3" xfId="6980"/>
    <cellStyle name="Vírgula 12 6 2 2 3 2" xfId="11922"/>
    <cellStyle name="Vírgula 12 6 2 2 3 2 2" xfId="14682"/>
    <cellStyle name="Vírgula 12 6 2 2 3 2 2 2" xfId="20162"/>
    <cellStyle name="Vírgula 12 6 2 2 3 2 3" xfId="17407"/>
    <cellStyle name="Vírgula 12 6 2 2 3 3" xfId="13511"/>
    <cellStyle name="Vírgula 12 6 2 2 3 3 2" xfId="18991"/>
    <cellStyle name="Vírgula 12 6 2 2 3 4" xfId="16236"/>
    <cellStyle name="Vírgula 12 6 2 2 4" xfId="8488"/>
    <cellStyle name="Vírgula 12 6 2 2 4 2" xfId="13868"/>
    <cellStyle name="Vírgula 12 6 2 2 4 2 2" xfId="19348"/>
    <cellStyle name="Vírgula 12 6 2 2 4 3" xfId="16593"/>
    <cellStyle name="Vírgula 12 6 2 2 5" xfId="3527"/>
    <cellStyle name="Vírgula 12 6 2 2 5 2" xfId="12705"/>
    <cellStyle name="Vírgula 12 6 2 2 5 2 2" xfId="18185"/>
    <cellStyle name="Vírgula 12 6 2 2 5 3" xfId="15431"/>
    <cellStyle name="Vírgula 12 6 2 2 6" xfId="12339"/>
    <cellStyle name="Vírgula 12 6 2 2 6 2" xfId="17819"/>
    <cellStyle name="Vírgula 12 6 2 2 7" xfId="15065"/>
    <cellStyle name="Vírgula 12 6 2 3" xfId="4428"/>
    <cellStyle name="Vírgula 12 6 2 3 2" xfId="9413"/>
    <cellStyle name="Vírgula 12 6 2 3 2 2" xfId="14171"/>
    <cellStyle name="Vírgula 12 6 2 3 2 2 2" xfId="19651"/>
    <cellStyle name="Vírgula 12 6 2 3 2 3" xfId="16896"/>
    <cellStyle name="Vírgula 12 6 2 3 3" xfId="12999"/>
    <cellStyle name="Vírgula 12 6 2 3 3 2" xfId="18479"/>
    <cellStyle name="Vírgula 12 6 2 3 4" xfId="15725"/>
    <cellStyle name="Vírgula 12 6 2 4" xfId="6170"/>
    <cellStyle name="Vírgula 12 6 2 4 2" xfId="11112"/>
    <cellStyle name="Vírgula 12 6 2 4 2 2" xfId="14576"/>
    <cellStyle name="Vírgula 12 6 2 4 2 2 2" xfId="20056"/>
    <cellStyle name="Vírgula 12 6 2 4 2 3" xfId="17301"/>
    <cellStyle name="Vírgula 12 6 2 4 3" xfId="13405"/>
    <cellStyle name="Vírgula 12 6 2 4 3 2" xfId="18885"/>
    <cellStyle name="Vírgula 12 6 2 4 4" xfId="16130"/>
    <cellStyle name="Vírgula 12 6 2 5" xfId="7678"/>
    <cellStyle name="Vírgula 12 6 2 5 2" xfId="13762"/>
    <cellStyle name="Vírgula 12 6 2 5 2 2" xfId="19242"/>
    <cellStyle name="Vírgula 12 6 2 5 3" xfId="16487"/>
    <cellStyle name="Vírgula 12 6 2 6" xfId="2717"/>
    <cellStyle name="Vírgula 12 6 2 6 2" xfId="12599"/>
    <cellStyle name="Vírgula 12 6 2 6 2 2" xfId="18079"/>
    <cellStyle name="Vírgula 12 6 2 6 3" xfId="15325"/>
    <cellStyle name="Vírgula 12 6 2 7" xfId="12220"/>
    <cellStyle name="Vírgula 12 6 2 7 2" xfId="17701"/>
    <cellStyle name="Vírgula 12 6 2 8" xfId="14958"/>
    <cellStyle name="Vírgula 12 6 3" xfId="1899"/>
    <cellStyle name="Vírgula 12 6 3 2" xfId="5250"/>
    <cellStyle name="Vírgula 12 6 3 2 2" xfId="10234"/>
    <cellStyle name="Vírgula 12 6 3 2 2 2" xfId="14281"/>
    <cellStyle name="Vírgula 12 6 3 2 2 2 2" xfId="19761"/>
    <cellStyle name="Vírgula 12 6 3 2 2 3" xfId="17006"/>
    <cellStyle name="Vírgula 12 6 3 2 3" xfId="13109"/>
    <cellStyle name="Vírgula 12 6 3 2 3 2" xfId="18589"/>
    <cellStyle name="Vírgula 12 6 3 2 4" xfId="15835"/>
    <cellStyle name="Vírgula 12 6 3 3" xfId="6979"/>
    <cellStyle name="Vírgula 12 6 3 3 2" xfId="11921"/>
    <cellStyle name="Vírgula 12 6 3 3 2 2" xfId="14681"/>
    <cellStyle name="Vírgula 12 6 3 3 2 2 2" xfId="20161"/>
    <cellStyle name="Vírgula 12 6 3 3 2 3" xfId="17406"/>
    <cellStyle name="Vírgula 12 6 3 3 3" xfId="13510"/>
    <cellStyle name="Vírgula 12 6 3 3 3 2" xfId="18990"/>
    <cellStyle name="Vírgula 12 6 3 3 4" xfId="16235"/>
    <cellStyle name="Vírgula 12 6 3 4" xfId="8487"/>
    <cellStyle name="Vírgula 12 6 3 4 2" xfId="13867"/>
    <cellStyle name="Vírgula 12 6 3 4 2 2" xfId="19347"/>
    <cellStyle name="Vírgula 12 6 3 4 3" xfId="16592"/>
    <cellStyle name="Vírgula 12 6 3 5" xfId="3526"/>
    <cellStyle name="Vírgula 12 6 3 5 2" xfId="12704"/>
    <cellStyle name="Vírgula 12 6 3 5 2 2" xfId="18184"/>
    <cellStyle name="Vírgula 12 6 3 5 3" xfId="15430"/>
    <cellStyle name="Vírgula 12 6 3 6" xfId="12338"/>
    <cellStyle name="Vírgula 12 6 3 6 2" xfId="17818"/>
    <cellStyle name="Vírgula 12 6 3 7" xfId="15064"/>
    <cellStyle name="Vírgula 12 6 4" xfId="3946"/>
    <cellStyle name="Vírgula 12 6 4 2" xfId="9026"/>
    <cellStyle name="Vírgula 12 6 4 2 2" xfId="14080"/>
    <cellStyle name="Vírgula 12 6 4 2 2 2" xfId="19560"/>
    <cellStyle name="Vírgula 12 6 4 2 3" xfId="16805"/>
    <cellStyle name="Vírgula 12 6 4 3" xfId="12885"/>
    <cellStyle name="Vírgula 12 6 4 3 2" xfId="18365"/>
    <cellStyle name="Vírgula 12 6 4 4" xfId="15611"/>
    <cellStyle name="Vírgula 12 6 5" xfId="5713"/>
    <cellStyle name="Vírgula 12 6 5 2" xfId="10655"/>
    <cellStyle name="Vírgula 12 6 5 2 2" xfId="14467"/>
    <cellStyle name="Vírgula 12 6 5 2 2 2" xfId="19947"/>
    <cellStyle name="Vírgula 12 6 5 2 3" xfId="17192"/>
    <cellStyle name="Vírgula 12 6 5 3" xfId="13296"/>
    <cellStyle name="Vírgula 12 6 5 3 2" xfId="18776"/>
    <cellStyle name="Vírgula 12 6 5 4" xfId="16021"/>
    <cellStyle name="Vírgula 12 6 6" xfId="7221"/>
    <cellStyle name="Vírgula 12 6 6 2" xfId="13653"/>
    <cellStyle name="Vírgula 12 6 6 2 2" xfId="19133"/>
    <cellStyle name="Vírgula 12 6 6 3" xfId="16378"/>
    <cellStyle name="Vírgula 12 6 7" xfId="2260"/>
    <cellStyle name="Vírgula 12 6 7 2" xfId="12490"/>
    <cellStyle name="Vírgula 12 6 7 2 2" xfId="17970"/>
    <cellStyle name="Vírgula 12 6 7 3" xfId="15216"/>
    <cellStyle name="Vírgula 12 6 8" xfId="12090"/>
    <cellStyle name="Vírgula 12 6 8 2" xfId="17571"/>
    <cellStyle name="Vírgula 12 6 9" xfId="14846"/>
    <cellStyle name="Vírgula 12 7" xfId="856"/>
    <cellStyle name="Vírgula 12 7 2" xfId="1901"/>
    <cellStyle name="Vírgula 12 7 2 2" xfId="5252"/>
    <cellStyle name="Vírgula 12 7 2 2 2" xfId="10236"/>
    <cellStyle name="Vírgula 12 7 2 2 2 2" xfId="14283"/>
    <cellStyle name="Vírgula 12 7 2 2 2 2 2" xfId="19763"/>
    <cellStyle name="Vírgula 12 7 2 2 2 3" xfId="17008"/>
    <cellStyle name="Vírgula 12 7 2 2 3" xfId="13111"/>
    <cellStyle name="Vírgula 12 7 2 2 3 2" xfId="18591"/>
    <cellStyle name="Vírgula 12 7 2 2 4" xfId="15837"/>
    <cellStyle name="Vírgula 12 7 2 3" xfId="6981"/>
    <cellStyle name="Vírgula 12 7 2 3 2" xfId="11923"/>
    <cellStyle name="Vírgula 12 7 2 3 2 2" xfId="14683"/>
    <cellStyle name="Vírgula 12 7 2 3 2 2 2" xfId="20163"/>
    <cellStyle name="Vírgula 12 7 2 3 2 3" xfId="17408"/>
    <cellStyle name="Vírgula 12 7 2 3 3" xfId="13512"/>
    <cellStyle name="Vírgula 12 7 2 3 3 2" xfId="18992"/>
    <cellStyle name="Vírgula 12 7 2 3 4" xfId="16237"/>
    <cellStyle name="Vírgula 12 7 2 4" xfId="8489"/>
    <cellStyle name="Vírgula 12 7 2 4 2" xfId="13869"/>
    <cellStyle name="Vírgula 12 7 2 4 2 2" xfId="19349"/>
    <cellStyle name="Vírgula 12 7 2 4 3" xfId="16594"/>
    <cellStyle name="Vírgula 12 7 2 5" xfId="3528"/>
    <cellStyle name="Vírgula 12 7 2 5 2" xfId="12706"/>
    <cellStyle name="Vírgula 12 7 2 5 2 2" xfId="18186"/>
    <cellStyle name="Vírgula 12 7 2 5 3" xfId="15432"/>
    <cellStyle name="Vírgula 12 7 2 6" xfId="12340"/>
    <cellStyle name="Vírgula 12 7 2 6 2" xfId="17820"/>
    <cellStyle name="Vírgula 12 7 2 7" xfId="15066"/>
    <cellStyle name="Vírgula 12 7 3" xfId="4291"/>
    <cellStyle name="Vírgula 12 7 3 2" xfId="9277"/>
    <cellStyle name="Vírgula 12 7 3 2 2" xfId="14138"/>
    <cellStyle name="Vírgula 12 7 3 2 2 2" xfId="19618"/>
    <cellStyle name="Vírgula 12 7 3 2 3" xfId="16863"/>
    <cellStyle name="Vírgula 12 7 3 3" xfId="12966"/>
    <cellStyle name="Vírgula 12 7 3 3 2" xfId="18446"/>
    <cellStyle name="Vírgula 12 7 3 4" xfId="15692"/>
    <cellStyle name="Vírgula 12 7 4" xfId="6035"/>
    <cellStyle name="Vírgula 12 7 4 2" xfId="10977"/>
    <cellStyle name="Vírgula 12 7 4 2 2" xfId="14544"/>
    <cellStyle name="Vírgula 12 7 4 2 2 2" xfId="20024"/>
    <cellStyle name="Vírgula 12 7 4 2 3" xfId="17269"/>
    <cellStyle name="Vírgula 12 7 4 3" xfId="13373"/>
    <cellStyle name="Vírgula 12 7 4 3 2" xfId="18853"/>
    <cellStyle name="Vírgula 12 7 4 4" xfId="16098"/>
    <cellStyle name="Vírgula 12 7 5" xfId="7543"/>
    <cellStyle name="Vírgula 12 7 5 2" xfId="13730"/>
    <cellStyle name="Vírgula 12 7 5 2 2" xfId="19210"/>
    <cellStyle name="Vírgula 12 7 5 3" xfId="16455"/>
    <cellStyle name="Vírgula 12 7 6" xfId="2582"/>
    <cellStyle name="Vírgula 12 7 6 2" xfId="12567"/>
    <cellStyle name="Vírgula 12 7 6 2 2" xfId="18047"/>
    <cellStyle name="Vírgula 12 7 6 3" xfId="15293"/>
    <cellStyle name="Vírgula 12 7 7" xfId="12186"/>
    <cellStyle name="Vírgula 12 7 7 2" xfId="17667"/>
    <cellStyle name="Vírgula 12 7 8" xfId="14925"/>
    <cellStyle name="Vírgula 12 8" xfId="1322"/>
    <cellStyle name="Vírgula 12 8 2" xfId="4673"/>
    <cellStyle name="Vírgula 12 8 2 2" xfId="9657"/>
    <cellStyle name="Vírgula 12 8 2 2 2" xfId="14231"/>
    <cellStyle name="Vírgula 12 8 2 2 2 2" xfId="19711"/>
    <cellStyle name="Vírgula 12 8 2 2 3" xfId="16956"/>
    <cellStyle name="Vírgula 12 8 2 3" xfId="13059"/>
    <cellStyle name="Vírgula 12 8 2 3 2" xfId="18539"/>
    <cellStyle name="Vírgula 12 8 2 4" xfId="15785"/>
    <cellStyle name="Vírgula 12 8 3" xfId="6402"/>
    <cellStyle name="Vírgula 12 8 3 2" xfId="11344"/>
    <cellStyle name="Vírgula 12 8 3 2 2" xfId="14631"/>
    <cellStyle name="Vírgula 12 8 3 2 2 2" xfId="20111"/>
    <cellStyle name="Vírgula 12 8 3 2 3" xfId="17356"/>
    <cellStyle name="Vírgula 12 8 3 3" xfId="13460"/>
    <cellStyle name="Vírgula 12 8 3 3 2" xfId="18940"/>
    <cellStyle name="Vírgula 12 8 3 4" xfId="16185"/>
    <cellStyle name="Vírgula 12 8 4" xfId="7910"/>
    <cellStyle name="Vírgula 12 8 4 2" xfId="13817"/>
    <cellStyle name="Vírgula 12 8 4 2 2" xfId="19297"/>
    <cellStyle name="Vírgula 12 8 4 3" xfId="16542"/>
    <cellStyle name="Vírgula 12 8 5" xfId="2949"/>
    <cellStyle name="Vírgula 12 8 5 2" xfId="12654"/>
    <cellStyle name="Vírgula 12 8 5 2 2" xfId="18134"/>
    <cellStyle name="Vírgula 12 8 5 3" xfId="15380"/>
    <cellStyle name="Vírgula 12 8 6" xfId="12288"/>
    <cellStyle name="Vírgula 12 8 6 2" xfId="17768"/>
    <cellStyle name="Vírgula 12 8 7" xfId="15014"/>
    <cellStyle name="Vírgula 12 9" xfId="266"/>
    <cellStyle name="Vírgula 12 9 2" xfId="3891"/>
    <cellStyle name="Vírgula 12 9 2 2" xfId="8978"/>
    <cellStyle name="Vírgula 12 9 2 2 2" xfId="14069"/>
    <cellStyle name="Vírgula 12 9 2 2 2 2" xfId="19549"/>
    <cellStyle name="Vírgula 12 9 2 2 3" xfId="16794"/>
    <cellStyle name="Vírgula 12 9 2 3" xfId="12873"/>
    <cellStyle name="Vírgula 12 9 2 3 2" xfId="18353"/>
    <cellStyle name="Vírgula 12 9 2 4" xfId="15599"/>
    <cellStyle name="Vírgula 12 9 3" xfId="5669"/>
    <cellStyle name="Vírgula 12 9 3 2" xfId="10611"/>
    <cellStyle name="Vírgula 12 9 3 2 2" xfId="14457"/>
    <cellStyle name="Vírgula 12 9 3 2 2 2" xfId="19937"/>
    <cellStyle name="Vírgula 12 9 3 2 3" xfId="17182"/>
    <cellStyle name="Vírgula 12 9 3 3" xfId="13286"/>
    <cellStyle name="Vírgula 12 9 3 3 2" xfId="18766"/>
    <cellStyle name="Vírgula 12 9 3 4" xfId="16011"/>
    <cellStyle name="Vírgula 12 9 4" xfId="7177"/>
    <cellStyle name="Vírgula 12 9 4 2" xfId="13643"/>
    <cellStyle name="Vírgula 12 9 4 2 2" xfId="19123"/>
    <cellStyle name="Vírgula 12 9 4 3" xfId="16368"/>
    <cellStyle name="Vírgula 12 9 5" xfId="2216"/>
    <cellStyle name="Vírgula 12 9 5 2" xfId="12480"/>
    <cellStyle name="Vírgula 12 9 5 2 2" xfId="17960"/>
    <cellStyle name="Vírgula 12 9 5 3" xfId="15206"/>
    <cellStyle name="Vírgula 12 9 6" xfId="12074"/>
    <cellStyle name="Vírgula 12 9 6 2" xfId="17555"/>
    <cellStyle name="Vírgula 12 9 7" xfId="14834"/>
    <cellStyle name="Vírgula 13" xfId="281"/>
    <cellStyle name="Vírgula 13 2" xfId="1021"/>
    <cellStyle name="Vírgula 13 2 2" xfId="12231"/>
    <cellStyle name="Vírgula 13 2 2 2" xfId="17712"/>
    <cellStyle name="Vírgula 13 3" xfId="12082"/>
    <cellStyle name="Vírgula 13 3 2" xfId="17563"/>
    <cellStyle name="Vírgula 14" xfId="820"/>
    <cellStyle name="Vírgula 14 2" xfId="5388"/>
    <cellStyle name="Vírgula 14 2 2" xfId="13234"/>
    <cellStyle name="Vírgula 14 2 2 2" xfId="18714"/>
    <cellStyle name="Vírgula 14 3" xfId="12183"/>
    <cellStyle name="Vírgula 14 3 2" xfId="17664"/>
    <cellStyle name="Vírgula 15" xfId="43"/>
    <cellStyle name="Vírgula 15 2" xfId="14817"/>
    <cellStyle name="Vírgula 16" xfId="12047"/>
    <cellStyle name="Vírgula 16 2" xfId="17528"/>
    <cellStyle name="Vírgula 17" xfId="14803"/>
    <cellStyle name="Vírgula 2" xfId="3"/>
    <cellStyle name="Vírgula 2 2" xfId="4"/>
    <cellStyle name="Vírgula 2 2 2" xfId="16"/>
    <cellStyle name="Vírgula 2 2 2 2" xfId="1024"/>
    <cellStyle name="Vírgula 2 2 2 2 2" xfId="12232"/>
    <cellStyle name="Vírgula 2 2 2 2 2 2" xfId="17713"/>
    <cellStyle name="Vírgula 2 2 2 3" xfId="284"/>
    <cellStyle name="Vírgula 2 2 2 3 2" xfId="14843"/>
    <cellStyle name="Vírgula 2 2 2 4" xfId="12083"/>
    <cellStyle name="Vírgula 2 2 2 4 2" xfId="17564"/>
    <cellStyle name="Vírgula 2 2 2 5" xfId="14811"/>
    <cellStyle name="Vírgula 2 2 3" xfId="31"/>
    <cellStyle name="Vírgula 2 2 3 2" xfId="1003"/>
    <cellStyle name="Vírgula 2 2 3 2 2" xfId="14959"/>
    <cellStyle name="Vírgula 2 2 3 3" xfId="12221"/>
    <cellStyle name="Vírgula 2 2 3 3 2" xfId="17702"/>
    <cellStyle name="Vírgula 2 2 3 4" xfId="14815"/>
    <cellStyle name="Vírgula 2 2 4" xfId="3970"/>
    <cellStyle name="Vírgula 2 2 4 2" xfId="5411"/>
    <cellStyle name="Vírgula 2 2 4 2 2" xfId="10388"/>
    <cellStyle name="Vírgula 2 2 4 2 2 2" xfId="14410"/>
    <cellStyle name="Vírgula 2 2 4 2 2 2 2" xfId="19890"/>
    <cellStyle name="Vírgula 2 2 4 2 2 3" xfId="17135"/>
    <cellStyle name="Vírgula 2 2 4 2 3" xfId="13239"/>
    <cellStyle name="Vírgula 2 2 4 2 3 2" xfId="18719"/>
    <cellStyle name="Vírgula 2 2 4 2 4" xfId="15964"/>
    <cellStyle name="Vírgula 2 2 4 3" xfId="8614"/>
    <cellStyle name="Vírgula 2 2 4 3 2" xfId="13990"/>
    <cellStyle name="Vírgula 2 2 4 3 2 2" xfId="19470"/>
    <cellStyle name="Vírgula 2 2 4 3 3" xfId="16715"/>
    <cellStyle name="Vírgula 2 2 4 4" xfId="12897"/>
    <cellStyle name="Vírgula 2 2 4 4 2" xfId="18377"/>
    <cellStyle name="Vírgula 2 2 4 5" xfId="15623"/>
    <cellStyle name="Vírgula 2 2 5" xfId="71"/>
    <cellStyle name="Vírgula 2 2 5 2" xfId="14822"/>
    <cellStyle name="Vírgula 2 2 6" xfId="12058"/>
    <cellStyle name="Vírgula 2 2 6 2" xfId="17539"/>
    <cellStyle name="Vírgula 2 2 7" xfId="14805"/>
    <cellStyle name="Vírgula 2 3" xfId="9"/>
    <cellStyle name="Vírgula 2 3 2" xfId="1013"/>
    <cellStyle name="Vírgula 2 3 2 2" xfId="12229"/>
    <cellStyle name="Vírgula 2 3 2 2 2" xfId="17710"/>
    <cellStyle name="Vírgula 2 3 3" xfId="273"/>
    <cellStyle name="Vírgula 2 3 3 2" xfId="14841"/>
    <cellStyle name="Vírgula 2 3 4" xfId="14807"/>
    <cellStyle name="Vírgula 2 4" xfId="15"/>
    <cellStyle name="Vírgula 2 4 2" xfId="397"/>
    <cellStyle name="Vírgula 2 4 2 2" xfId="14854"/>
    <cellStyle name="Vírgula 2 4 3" xfId="12101"/>
    <cellStyle name="Vírgula 2 4 3 2" xfId="17582"/>
    <cellStyle name="Vírgula 2 4 4" xfId="14810"/>
    <cellStyle name="Vírgula 2 5" xfId="30"/>
    <cellStyle name="Vírgula 2 5 2" xfId="883"/>
    <cellStyle name="Vírgula 2 5 2 2" xfId="14934"/>
    <cellStyle name="Vírgula 2 5 3" xfId="14814"/>
    <cellStyle name="Vírgula 2 6" xfId="3853"/>
    <cellStyle name="Vírgula 2 6 2" xfId="5435"/>
    <cellStyle name="Vírgula 2 6 2 2" xfId="10409"/>
    <cellStyle name="Vírgula 2 6 2 2 2" xfId="14416"/>
    <cellStyle name="Vírgula 2 6 2 2 2 2" xfId="19896"/>
    <cellStyle name="Vírgula 2 6 2 2 3" xfId="17141"/>
    <cellStyle name="Vírgula 2 6 2 3" xfId="13245"/>
    <cellStyle name="Vírgula 2 6 2 3 2" xfId="18725"/>
    <cellStyle name="Vírgula 2 6 2 4" xfId="15970"/>
    <cellStyle name="Vírgula 2 6 3" xfId="8611"/>
    <cellStyle name="Vírgula 2 6 3 2" xfId="13989"/>
    <cellStyle name="Vírgula 2 6 3 2 2" xfId="19469"/>
    <cellStyle name="Vírgula 2 6 3 3" xfId="16714"/>
    <cellStyle name="Vírgula 2 6 4" xfId="12870"/>
    <cellStyle name="Vírgula 2 6 4 2" xfId="18350"/>
    <cellStyle name="Vírgula 2 6 5" xfId="15596"/>
    <cellStyle name="Vírgula 2 7" xfId="54"/>
    <cellStyle name="Vírgula 2 7 2" xfId="14818"/>
    <cellStyle name="Vírgula 2 8" xfId="12051"/>
    <cellStyle name="Vírgula 2 8 2" xfId="17532"/>
    <cellStyle name="Vírgula 2 9" xfId="14804"/>
    <cellStyle name="Vírgula 3" xfId="11"/>
    <cellStyle name="Vírgula 3 2" xfId="17"/>
    <cellStyle name="Vírgula 3 2 2" xfId="608"/>
    <cellStyle name="Vírgula 3 2 2 2" xfId="1131"/>
    <cellStyle name="Vírgula 3 2 2 2 2" xfId="12248"/>
    <cellStyle name="Vírgula 3 2 2 2 2 2" xfId="17728"/>
    <cellStyle name="Vírgula 3 2 2 3" xfId="12128"/>
    <cellStyle name="Vírgula 3 2 2 3 2" xfId="17609"/>
    <cellStyle name="Vírgula 3 2 3" xfId="407"/>
    <cellStyle name="Vírgula 3 2 3 2" xfId="12106"/>
    <cellStyle name="Vírgula 3 2 3 2 2" xfId="17587"/>
    <cellStyle name="Vírgula 3 2 4" xfId="291"/>
    <cellStyle name="Vírgula 3 2 4 2" xfId="12086"/>
    <cellStyle name="Vírgula 3 2 4 2 2" xfId="17567"/>
    <cellStyle name="Vírgula 3 2 5" xfId="63"/>
    <cellStyle name="Vírgula 3 2 5 2" xfId="14821"/>
    <cellStyle name="Vírgula 3 2 6" xfId="12054"/>
    <cellStyle name="Vírgula 3 2 6 2" xfId="17535"/>
    <cellStyle name="Vírgula 3 2 7" xfId="14812"/>
    <cellStyle name="Vírgula 3 3" xfId="32"/>
    <cellStyle name="Vírgula 3 3 2" xfId="1130"/>
    <cellStyle name="Vírgula 3 3 2 2" xfId="12247"/>
    <cellStyle name="Vírgula 3 3 2 2 2" xfId="17727"/>
    <cellStyle name="Vírgula 3 3 3" xfId="607"/>
    <cellStyle name="Vírgula 3 3 3 2" xfId="14871"/>
    <cellStyle name="Vírgula 3 3 4" xfId="12127"/>
    <cellStyle name="Vírgula 3 3 4 2" xfId="17608"/>
    <cellStyle name="Vírgula 3 3 5" xfId="14816"/>
    <cellStyle name="Vírgula 3 4" xfId="406"/>
    <cellStyle name="Vírgula 3 4 2" xfId="12105"/>
    <cellStyle name="Vírgula 3 4 2 2" xfId="17586"/>
    <cellStyle name="Vírgula 3 5" xfId="290"/>
    <cellStyle name="Vírgula 3 5 2" xfId="12085"/>
    <cellStyle name="Vírgula 3 5 2 2" xfId="17566"/>
    <cellStyle name="Vírgula 3 6" xfId="5437"/>
    <cellStyle name="Vírgula 3 7" xfId="62"/>
    <cellStyle name="Vírgula 3 7 2" xfId="14820"/>
    <cellStyle name="Vírgula 3 8" xfId="12053"/>
    <cellStyle name="Vírgula 3 8 2" xfId="17534"/>
    <cellStyle name="Vírgula 3 9" xfId="14808"/>
    <cellStyle name="Vírgula 4" xfId="64"/>
    <cellStyle name="Vírgula 4 2" xfId="12055"/>
    <cellStyle name="Vírgula 4 2 2" xfId="17536"/>
    <cellStyle name="Vírgula 5" xfId="55"/>
    <cellStyle name="Vírgula 5 2" xfId="65"/>
    <cellStyle name="Vírgula 5 2 2" xfId="203"/>
    <cellStyle name="Vírgula 5 2 2 2" xfId="1011"/>
    <cellStyle name="Vírgula 5 2 2 2 2" xfId="12228"/>
    <cellStyle name="Vírgula 5 2 2 2 2 2" xfId="17709"/>
    <cellStyle name="Vírgula 5 2 2 3" xfId="12070"/>
    <cellStyle name="Vírgula 5 2 2 3 2" xfId="17551"/>
    <cellStyle name="Vírgula 5 2 3" xfId="961"/>
    <cellStyle name="Vírgula 5 2 3 2" xfId="12217"/>
    <cellStyle name="Vírgula 5 2 3 2 2" xfId="17698"/>
    <cellStyle name="Vírgula 5 2 4" xfId="12056"/>
    <cellStyle name="Vírgula 5 2 4 2" xfId="17537"/>
    <cellStyle name="Vírgula 5 3" xfId="907"/>
    <cellStyle name="Vírgula 5 3 2" xfId="12198"/>
    <cellStyle name="Vírgula 5 3 2 2" xfId="17679"/>
    <cellStyle name="Vírgula 5 4" xfId="12052"/>
    <cellStyle name="Vírgula 5 4 2" xfId="17533"/>
    <cellStyle name="Vírgula 6" xfId="70"/>
    <cellStyle name="Vírgula 6 2" xfId="83"/>
    <cellStyle name="Vírgula 6 2 2" xfId="610"/>
    <cellStyle name="Vírgula 6 2 2 2" xfId="1133"/>
    <cellStyle name="Vírgula 6 2 2 2 2" xfId="12250"/>
    <cellStyle name="Vírgula 6 2 2 2 2 2" xfId="17730"/>
    <cellStyle name="Vírgula 6 2 2 3" xfId="12130"/>
    <cellStyle name="Vírgula 6 2 2 3 2" xfId="17611"/>
    <cellStyle name="Vírgula 6 2 3" xfId="497"/>
    <cellStyle name="Vírgula 6 2 3 2" xfId="12112"/>
    <cellStyle name="Vírgula 6 2 3 2 2" xfId="17593"/>
    <cellStyle name="Vírgula 6 2 4" xfId="381"/>
    <cellStyle name="Vírgula 6 2 4 2" xfId="12092"/>
    <cellStyle name="Vírgula 6 2 4 2 2" xfId="17573"/>
    <cellStyle name="Vírgula 6 2 5" xfId="12060"/>
    <cellStyle name="Vírgula 6 2 5 2" xfId="17541"/>
    <cellStyle name="Vírgula 6 3" xfId="204"/>
    <cellStyle name="Vírgula 6 3 2" xfId="611"/>
    <cellStyle name="Vírgula 6 3 2 2" xfId="1134"/>
    <cellStyle name="Vírgula 6 3 2 2 2" xfId="12251"/>
    <cellStyle name="Vírgula 6 3 2 2 2 2" xfId="17731"/>
    <cellStyle name="Vírgula 6 3 2 3" xfId="12131"/>
    <cellStyle name="Vírgula 6 3 2 3 2" xfId="17612"/>
    <cellStyle name="Vírgula 6 3 3" xfId="505"/>
    <cellStyle name="Vírgula 6 3 3 2" xfId="12119"/>
    <cellStyle name="Vírgula 6 3 3 2 2" xfId="17600"/>
    <cellStyle name="Vírgula 6 3 4" xfId="389"/>
    <cellStyle name="Vírgula 6 3 4 2" xfId="12099"/>
    <cellStyle name="Vírgula 6 3 4 2 2" xfId="17580"/>
    <cellStyle name="Vírgula 6 3 5" xfId="12071"/>
    <cellStyle name="Vírgula 6 3 5 2" xfId="17552"/>
    <cellStyle name="Vírgula 6 4" xfId="609"/>
    <cellStyle name="Vírgula 6 4 2" xfId="1132"/>
    <cellStyle name="Vírgula 6 4 2 2" xfId="12249"/>
    <cellStyle name="Vírgula 6 4 2 2 2" xfId="17729"/>
    <cellStyle name="Vírgula 6 4 3" xfId="12129"/>
    <cellStyle name="Vírgula 6 4 3 2" xfId="17610"/>
    <cellStyle name="Vírgula 6 5" xfId="496"/>
    <cellStyle name="Vírgula 6 5 2" xfId="12111"/>
    <cellStyle name="Vírgula 6 5 2 2" xfId="17592"/>
    <cellStyle name="Vírgula 6 6" xfId="380"/>
    <cellStyle name="Vírgula 6 6 2" xfId="12091"/>
    <cellStyle name="Vírgula 6 6 2 2" xfId="17572"/>
    <cellStyle name="Vírgula 6 7" xfId="12057"/>
    <cellStyle name="Vírgula 6 7 2" xfId="17538"/>
    <cellStyle name="Vírgula 7" xfId="76"/>
    <cellStyle name="Vírgula 7 10" xfId="857"/>
    <cellStyle name="Vírgula 7 10 2" xfId="1902"/>
    <cellStyle name="Vírgula 7 10 2 2" xfId="5253"/>
    <cellStyle name="Vírgula 7 10 2 2 2" xfId="10237"/>
    <cellStyle name="Vírgula 7 10 2 2 2 2" xfId="14284"/>
    <cellStyle name="Vírgula 7 10 2 2 2 2 2" xfId="19764"/>
    <cellStyle name="Vírgula 7 10 2 2 2 3" xfId="17009"/>
    <cellStyle name="Vírgula 7 10 2 2 3" xfId="13112"/>
    <cellStyle name="Vírgula 7 10 2 2 3 2" xfId="18592"/>
    <cellStyle name="Vírgula 7 10 2 2 4" xfId="15838"/>
    <cellStyle name="Vírgula 7 10 2 3" xfId="6982"/>
    <cellStyle name="Vírgula 7 10 2 3 2" xfId="11924"/>
    <cellStyle name="Vírgula 7 10 2 3 2 2" xfId="14684"/>
    <cellStyle name="Vírgula 7 10 2 3 2 2 2" xfId="20164"/>
    <cellStyle name="Vírgula 7 10 2 3 2 3" xfId="17409"/>
    <cellStyle name="Vírgula 7 10 2 3 3" xfId="13513"/>
    <cellStyle name="Vírgula 7 10 2 3 3 2" xfId="18993"/>
    <cellStyle name="Vírgula 7 10 2 3 4" xfId="16238"/>
    <cellStyle name="Vírgula 7 10 2 4" xfId="8490"/>
    <cellStyle name="Vírgula 7 10 2 4 2" xfId="13870"/>
    <cellStyle name="Vírgula 7 10 2 4 2 2" xfId="19350"/>
    <cellStyle name="Vírgula 7 10 2 4 3" xfId="16595"/>
    <cellStyle name="Vírgula 7 10 2 5" xfId="3529"/>
    <cellStyle name="Vírgula 7 10 2 5 2" xfId="12707"/>
    <cellStyle name="Vírgula 7 10 2 5 2 2" xfId="18187"/>
    <cellStyle name="Vírgula 7 10 2 5 3" xfId="15433"/>
    <cellStyle name="Vírgula 7 10 2 6" xfId="12341"/>
    <cellStyle name="Vírgula 7 10 2 6 2" xfId="17821"/>
    <cellStyle name="Vírgula 7 10 2 7" xfId="15067"/>
    <cellStyle name="Vírgula 7 10 3" xfId="4292"/>
    <cellStyle name="Vírgula 7 10 3 2" xfId="9278"/>
    <cellStyle name="Vírgula 7 10 3 2 2" xfId="14139"/>
    <cellStyle name="Vírgula 7 10 3 2 2 2" xfId="19619"/>
    <cellStyle name="Vírgula 7 10 3 2 3" xfId="16864"/>
    <cellStyle name="Vírgula 7 10 3 3" xfId="12967"/>
    <cellStyle name="Vírgula 7 10 3 3 2" xfId="18447"/>
    <cellStyle name="Vírgula 7 10 3 4" xfId="15693"/>
    <cellStyle name="Vírgula 7 10 4" xfId="6036"/>
    <cellStyle name="Vírgula 7 10 4 2" xfId="10978"/>
    <cellStyle name="Vírgula 7 10 4 2 2" xfId="14545"/>
    <cellStyle name="Vírgula 7 10 4 2 2 2" xfId="20025"/>
    <cellStyle name="Vírgula 7 10 4 2 3" xfId="17270"/>
    <cellStyle name="Vírgula 7 10 4 3" xfId="13374"/>
    <cellStyle name="Vírgula 7 10 4 3 2" xfId="18854"/>
    <cellStyle name="Vírgula 7 10 4 4" xfId="16099"/>
    <cellStyle name="Vírgula 7 10 5" xfId="7544"/>
    <cellStyle name="Vírgula 7 10 5 2" xfId="13731"/>
    <cellStyle name="Vírgula 7 10 5 2 2" xfId="19211"/>
    <cellStyle name="Vírgula 7 10 5 3" xfId="16456"/>
    <cellStyle name="Vírgula 7 10 6" xfId="2583"/>
    <cellStyle name="Vírgula 7 10 6 2" xfId="12568"/>
    <cellStyle name="Vírgula 7 10 6 2 2" xfId="18048"/>
    <cellStyle name="Vírgula 7 10 6 3" xfId="15294"/>
    <cellStyle name="Vírgula 7 10 7" xfId="12187"/>
    <cellStyle name="Vírgula 7 10 7 2" xfId="17668"/>
    <cellStyle name="Vírgula 7 10 8" xfId="14926"/>
    <cellStyle name="Vírgula 7 11" xfId="1323"/>
    <cellStyle name="Vírgula 7 11 2" xfId="4674"/>
    <cellStyle name="Vírgula 7 11 2 2" xfId="9658"/>
    <cellStyle name="Vírgula 7 11 2 2 2" xfId="14232"/>
    <cellStyle name="Vírgula 7 11 2 2 2 2" xfId="19712"/>
    <cellStyle name="Vírgula 7 11 2 2 3" xfId="16957"/>
    <cellStyle name="Vírgula 7 11 2 3" xfId="13060"/>
    <cellStyle name="Vírgula 7 11 2 3 2" xfId="18540"/>
    <cellStyle name="Vírgula 7 11 2 4" xfId="15786"/>
    <cellStyle name="Vírgula 7 11 3" xfId="6403"/>
    <cellStyle name="Vírgula 7 11 3 2" xfId="11345"/>
    <cellStyle name="Vírgula 7 11 3 2 2" xfId="14632"/>
    <cellStyle name="Vírgula 7 11 3 2 2 2" xfId="20112"/>
    <cellStyle name="Vírgula 7 11 3 2 3" xfId="17357"/>
    <cellStyle name="Vírgula 7 11 3 3" xfId="13461"/>
    <cellStyle name="Vírgula 7 11 3 3 2" xfId="18941"/>
    <cellStyle name="Vírgula 7 11 3 4" xfId="16186"/>
    <cellStyle name="Vírgula 7 11 4" xfId="7911"/>
    <cellStyle name="Vírgula 7 11 4 2" xfId="13818"/>
    <cellStyle name="Vírgula 7 11 4 2 2" xfId="19298"/>
    <cellStyle name="Vírgula 7 11 4 3" xfId="16543"/>
    <cellStyle name="Vírgula 7 11 5" xfId="2950"/>
    <cellStyle name="Vírgula 7 11 5 2" xfId="12655"/>
    <cellStyle name="Vírgula 7 11 5 2 2" xfId="18135"/>
    <cellStyle name="Vírgula 7 11 5 3" xfId="15381"/>
    <cellStyle name="Vírgula 7 11 6" xfId="12289"/>
    <cellStyle name="Vírgula 7 11 6 2" xfId="17769"/>
    <cellStyle name="Vírgula 7 11 7" xfId="15015"/>
    <cellStyle name="Vírgula 7 12" xfId="267"/>
    <cellStyle name="Vírgula 7 12 2" xfId="3892"/>
    <cellStyle name="Vírgula 7 12 2 2" xfId="8979"/>
    <cellStyle name="Vírgula 7 12 2 2 2" xfId="14070"/>
    <cellStyle name="Vírgula 7 12 2 2 2 2" xfId="19550"/>
    <cellStyle name="Vírgula 7 12 2 2 3" xfId="16795"/>
    <cellStyle name="Vírgula 7 12 2 3" xfId="12874"/>
    <cellStyle name="Vírgula 7 12 2 3 2" xfId="18354"/>
    <cellStyle name="Vírgula 7 12 2 4" xfId="15600"/>
    <cellStyle name="Vírgula 7 12 3" xfId="5670"/>
    <cellStyle name="Vírgula 7 12 3 2" xfId="10612"/>
    <cellStyle name="Vírgula 7 12 3 2 2" xfId="14458"/>
    <cellStyle name="Vírgula 7 12 3 2 2 2" xfId="19938"/>
    <cellStyle name="Vírgula 7 12 3 2 3" xfId="17183"/>
    <cellStyle name="Vírgula 7 12 3 3" xfId="13287"/>
    <cellStyle name="Vírgula 7 12 3 3 2" xfId="18767"/>
    <cellStyle name="Vírgula 7 12 3 4" xfId="16012"/>
    <cellStyle name="Vírgula 7 12 4" xfId="7178"/>
    <cellStyle name="Vírgula 7 12 4 2" xfId="13644"/>
    <cellStyle name="Vírgula 7 12 4 2 2" xfId="19124"/>
    <cellStyle name="Vírgula 7 12 4 3" xfId="16369"/>
    <cellStyle name="Vírgula 7 12 5" xfId="2217"/>
    <cellStyle name="Vírgula 7 12 5 2" xfId="12481"/>
    <cellStyle name="Vírgula 7 12 5 2 2" xfId="17961"/>
    <cellStyle name="Vírgula 7 12 5 3" xfId="15207"/>
    <cellStyle name="Vírgula 7 12 6" xfId="12075"/>
    <cellStyle name="Vírgula 7 12 6 2" xfId="17556"/>
    <cellStyle name="Vírgula 7 12 7" xfId="14835"/>
    <cellStyle name="Vírgula 7 13" xfId="2117"/>
    <cellStyle name="Vírgula 7 13 2" xfId="5446"/>
    <cellStyle name="Vírgula 7 13 2 2" xfId="10416"/>
    <cellStyle name="Vírgula 7 13 2 2 2" xfId="14417"/>
    <cellStyle name="Vírgula 7 13 2 2 2 2" xfId="19897"/>
    <cellStyle name="Vírgula 7 13 2 2 3" xfId="17142"/>
    <cellStyle name="Vírgula 7 13 2 3" xfId="13246"/>
    <cellStyle name="Vírgula 7 13 2 3 2" xfId="18726"/>
    <cellStyle name="Vírgula 7 13 2 4" xfId="15971"/>
    <cellStyle name="Vírgula 7 13 3" xfId="8650"/>
    <cellStyle name="Vírgula 7 13 3 2" xfId="13994"/>
    <cellStyle name="Vírgula 7 13 3 2 2" xfId="19474"/>
    <cellStyle name="Vírgula 7 13 3 3" xfId="16719"/>
    <cellStyle name="Vírgula 7 13 4" xfId="12469"/>
    <cellStyle name="Vírgula 7 13 4 2" xfId="17949"/>
    <cellStyle name="Vírgula 7 13 5" xfId="15195"/>
    <cellStyle name="Vírgula 7 14" xfId="3690"/>
    <cellStyle name="Vírgula 7 14 2" xfId="8787"/>
    <cellStyle name="Vírgula 7 14 2 2" xfId="14026"/>
    <cellStyle name="Vírgula 7 14 2 2 2" xfId="19506"/>
    <cellStyle name="Vírgula 7 14 2 3" xfId="16751"/>
    <cellStyle name="Vírgula 7 14 3" xfId="12829"/>
    <cellStyle name="Vírgula 7 14 3 2" xfId="18309"/>
    <cellStyle name="Vírgula 7 14 4" xfId="15555"/>
    <cellStyle name="Vírgula 7 15" xfId="3804"/>
    <cellStyle name="Vírgula 7 15 2" xfId="8897"/>
    <cellStyle name="Vírgula 7 15 2 2" xfId="14057"/>
    <cellStyle name="Vírgula 7 15 2 2 2" xfId="19537"/>
    <cellStyle name="Vírgula 7 15 2 3" xfId="16782"/>
    <cellStyle name="Vírgula 7 15 3" xfId="12860"/>
    <cellStyle name="Vírgula 7 15 3 2" xfId="18340"/>
    <cellStyle name="Vírgula 7 15 4" xfId="15586"/>
    <cellStyle name="Vírgula 7 16" xfId="5598"/>
    <cellStyle name="Vírgula 7 16 2" xfId="10540"/>
    <cellStyle name="Vírgula 7 16 2 2" xfId="14446"/>
    <cellStyle name="Vírgula 7 16 2 2 2" xfId="19926"/>
    <cellStyle name="Vírgula 7 16 2 3" xfId="17171"/>
    <cellStyle name="Vírgula 7 16 3" xfId="13275"/>
    <cellStyle name="Vírgula 7 16 3 2" xfId="18755"/>
    <cellStyle name="Vírgula 7 16 4" xfId="16000"/>
    <cellStyle name="Vírgula 7 17" xfId="7106"/>
    <cellStyle name="Vírgula 7 17 2" xfId="13632"/>
    <cellStyle name="Vírgula 7 17 2 2" xfId="19112"/>
    <cellStyle name="Vírgula 7 17 3" xfId="16357"/>
    <cellStyle name="Vírgula 7 18" xfId="2076"/>
    <cellStyle name="Vírgula 7 18 2" xfId="12460"/>
    <cellStyle name="Vírgula 7 18 2 2" xfId="17940"/>
    <cellStyle name="Vírgula 7 18 3" xfId="15186"/>
    <cellStyle name="Vírgula 7 19" xfId="12059"/>
    <cellStyle name="Vírgula 7 19 2" xfId="17540"/>
    <cellStyle name="Vírgula 7 2" xfId="130"/>
    <cellStyle name="Vírgula 7 2 10" xfId="2132"/>
    <cellStyle name="Vírgula 7 2 10 2" xfId="5386"/>
    <cellStyle name="Vírgula 7 2 10 2 2" xfId="10366"/>
    <cellStyle name="Vírgula 7 2 10 2 2 2" xfId="14405"/>
    <cellStyle name="Vírgula 7 2 10 2 2 2 2" xfId="19885"/>
    <cellStyle name="Vírgula 7 2 10 2 2 3" xfId="17130"/>
    <cellStyle name="Vírgula 7 2 10 2 3" xfId="13233"/>
    <cellStyle name="Vírgula 7 2 10 2 3 2" xfId="18713"/>
    <cellStyle name="Vírgula 7 2 10 2 4" xfId="15959"/>
    <cellStyle name="Vírgula 7 2 10 3" xfId="8651"/>
    <cellStyle name="Vírgula 7 2 10 3 2" xfId="13995"/>
    <cellStyle name="Vírgula 7 2 10 3 2 2" xfId="19475"/>
    <cellStyle name="Vírgula 7 2 10 3 3" xfId="16720"/>
    <cellStyle name="Vírgula 7 2 10 4" xfId="12472"/>
    <cellStyle name="Vírgula 7 2 10 4 2" xfId="17952"/>
    <cellStyle name="Vírgula 7 2 10 5" xfId="15198"/>
    <cellStyle name="Vírgula 7 2 11" xfId="3691"/>
    <cellStyle name="Vírgula 7 2 11 2" xfId="8788"/>
    <cellStyle name="Vírgula 7 2 11 2 2" xfId="14027"/>
    <cellStyle name="Vírgula 7 2 11 2 2 2" xfId="19507"/>
    <cellStyle name="Vírgula 7 2 11 2 3" xfId="16752"/>
    <cellStyle name="Vírgula 7 2 11 3" xfId="12830"/>
    <cellStyle name="Vírgula 7 2 11 3 2" xfId="18310"/>
    <cellStyle name="Vírgula 7 2 11 4" xfId="15556"/>
    <cellStyle name="Vírgula 7 2 12" xfId="3824"/>
    <cellStyle name="Vírgula 7 2 12 2" xfId="8916"/>
    <cellStyle name="Vírgula 7 2 12 2 2" xfId="14061"/>
    <cellStyle name="Vírgula 7 2 12 2 2 2" xfId="19541"/>
    <cellStyle name="Vírgula 7 2 12 2 3" xfId="16786"/>
    <cellStyle name="Vírgula 7 2 12 3" xfId="12864"/>
    <cellStyle name="Vírgula 7 2 12 3 2" xfId="18344"/>
    <cellStyle name="Vírgula 7 2 12 4" xfId="15590"/>
    <cellStyle name="Vírgula 7 2 13" xfId="5613"/>
    <cellStyle name="Vírgula 7 2 13 2" xfId="10555"/>
    <cellStyle name="Vírgula 7 2 13 2 2" xfId="14449"/>
    <cellStyle name="Vírgula 7 2 13 2 2 2" xfId="19929"/>
    <cellStyle name="Vírgula 7 2 13 2 3" xfId="17174"/>
    <cellStyle name="Vírgula 7 2 13 3" xfId="13278"/>
    <cellStyle name="Vírgula 7 2 13 3 2" xfId="18758"/>
    <cellStyle name="Vírgula 7 2 13 4" xfId="16003"/>
    <cellStyle name="Vírgula 7 2 14" xfId="7121"/>
    <cellStyle name="Vírgula 7 2 14 2" xfId="13635"/>
    <cellStyle name="Vírgula 7 2 14 2 2" xfId="19115"/>
    <cellStyle name="Vírgula 7 2 14 3" xfId="16360"/>
    <cellStyle name="Vírgula 7 2 15" xfId="2109"/>
    <cellStyle name="Vírgula 7 2 15 2" xfId="12465"/>
    <cellStyle name="Vírgula 7 2 15 2 2" xfId="17945"/>
    <cellStyle name="Vírgula 7 2 15 3" xfId="15191"/>
    <cellStyle name="Vírgula 7 2 16" xfId="12064"/>
    <cellStyle name="Vírgula 7 2 16 2" xfId="17545"/>
    <cellStyle name="Vírgula 7 2 17" xfId="14826"/>
    <cellStyle name="Vírgula 7 2 2" xfId="613"/>
    <cellStyle name="Vírgula 7 2 2 10" xfId="2358"/>
    <cellStyle name="Vírgula 7 2 2 10 2" xfId="12515"/>
    <cellStyle name="Vírgula 7 2 2 10 2 2" xfId="17995"/>
    <cellStyle name="Vírgula 7 2 2 10 3" xfId="15241"/>
    <cellStyle name="Vírgula 7 2 2 11" xfId="12133"/>
    <cellStyle name="Vírgula 7 2 2 11 2" xfId="17614"/>
    <cellStyle name="Vírgula 7 2 2 12" xfId="14873"/>
    <cellStyle name="Vírgula 7 2 2 2" xfId="756"/>
    <cellStyle name="Vírgula 7 2 2 2 2" xfId="1221"/>
    <cellStyle name="Vírgula 7 2 2 2 2 2" xfId="1905"/>
    <cellStyle name="Vírgula 7 2 2 2 2 2 2" xfId="5256"/>
    <cellStyle name="Vírgula 7 2 2 2 2 2 2 2" xfId="10240"/>
    <cellStyle name="Vírgula 7 2 2 2 2 2 2 2 2" xfId="14287"/>
    <cellStyle name="Vírgula 7 2 2 2 2 2 2 2 2 2" xfId="19767"/>
    <cellStyle name="Vírgula 7 2 2 2 2 2 2 2 3" xfId="17012"/>
    <cellStyle name="Vírgula 7 2 2 2 2 2 2 3" xfId="13115"/>
    <cellStyle name="Vírgula 7 2 2 2 2 2 2 3 2" xfId="18595"/>
    <cellStyle name="Vírgula 7 2 2 2 2 2 2 4" xfId="15841"/>
    <cellStyle name="Vírgula 7 2 2 2 2 2 3" xfId="6985"/>
    <cellStyle name="Vírgula 7 2 2 2 2 2 3 2" xfId="11927"/>
    <cellStyle name="Vírgula 7 2 2 2 2 2 3 2 2" xfId="14687"/>
    <cellStyle name="Vírgula 7 2 2 2 2 2 3 2 2 2" xfId="20167"/>
    <cellStyle name="Vírgula 7 2 2 2 2 2 3 2 3" xfId="17412"/>
    <cellStyle name="Vírgula 7 2 2 2 2 2 3 3" xfId="13516"/>
    <cellStyle name="Vírgula 7 2 2 2 2 2 3 3 2" xfId="18996"/>
    <cellStyle name="Vírgula 7 2 2 2 2 2 3 4" xfId="16241"/>
    <cellStyle name="Vírgula 7 2 2 2 2 2 4" xfId="8493"/>
    <cellStyle name="Vírgula 7 2 2 2 2 2 4 2" xfId="13873"/>
    <cellStyle name="Vírgula 7 2 2 2 2 2 4 2 2" xfId="19353"/>
    <cellStyle name="Vírgula 7 2 2 2 2 2 4 3" xfId="16598"/>
    <cellStyle name="Vírgula 7 2 2 2 2 2 5" xfId="3532"/>
    <cellStyle name="Vírgula 7 2 2 2 2 2 5 2" xfId="12710"/>
    <cellStyle name="Vírgula 7 2 2 2 2 2 5 2 2" xfId="18190"/>
    <cellStyle name="Vírgula 7 2 2 2 2 2 5 3" xfId="15436"/>
    <cellStyle name="Vírgula 7 2 2 2 2 2 6" xfId="12344"/>
    <cellStyle name="Vírgula 7 2 2 2 2 2 6 2" xfId="17824"/>
    <cellStyle name="Vírgula 7 2 2 2 2 2 7" xfId="15070"/>
    <cellStyle name="Vírgula 7 2 2 2 2 3" xfId="4582"/>
    <cellStyle name="Vírgula 7 2 2 2 2 3 2" xfId="9566"/>
    <cellStyle name="Vírgula 7 2 2 2 2 3 2 2" xfId="14209"/>
    <cellStyle name="Vírgula 7 2 2 2 2 3 2 2 2" xfId="19689"/>
    <cellStyle name="Vírgula 7 2 2 2 2 3 2 3" xfId="16934"/>
    <cellStyle name="Vírgula 7 2 2 2 2 3 3" xfId="13037"/>
    <cellStyle name="Vírgula 7 2 2 2 2 3 3 2" xfId="18517"/>
    <cellStyle name="Vírgula 7 2 2 2 2 3 4" xfId="15763"/>
    <cellStyle name="Vírgula 7 2 2 2 2 4" xfId="6313"/>
    <cellStyle name="Vírgula 7 2 2 2 2 4 2" xfId="11255"/>
    <cellStyle name="Vírgula 7 2 2 2 2 4 2 2" xfId="14611"/>
    <cellStyle name="Vírgula 7 2 2 2 2 4 2 2 2" xfId="20091"/>
    <cellStyle name="Vírgula 7 2 2 2 2 4 2 3" xfId="17336"/>
    <cellStyle name="Vírgula 7 2 2 2 2 4 3" xfId="13440"/>
    <cellStyle name="Vírgula 7 2 2 2 2 4 3 2" xfId="18920"/>
    <cellStyle name="Vírgula 7 2 2 2 2 4 4" xfId="16165"/>
    <cellStyle name="Vírgula 7 2 2 2 2 5" xfId="7821"/>
    <cellStyle name="Vírgula 7 2 2 2 2 5 2" xfId="13797"/>
    <cellStyle name="Vírgula 7 2 2 2 2 5 2 2" xfId="19277"/>
    <cellStyle name="Vírgula 7 2 2 2 2 5 3" xfId="16522"/>
    <cellStyle name="Vírgula 7 2 2 2 2 6" xfId="2860"/>
    <cellStyle name="Vírgula 7 2 2 2 2 6 2" xfId="12634"/>
    <cellStyle name="Vírgula 7 2 2 2 2 6 2 2" xfId="18114"/>
    <cellStyle name="Vírgula 7 2 2 2 2 6 3" xfId="15360"/>
    <cellStyle name="Vírgula 7 2 2 2 2 7" xfId="12268"/>
    <cellStyle name="Vírgula 7 2 2 2 2 7 2" xfId="17748"/>
    <cellStyle name="Vírgula 7 2 2 2 2 8" xfId="14994"/>
    <cellStyle name="Vírgula 7 2 2 2 3" xfId="1904"/>
    <cellStyle name="Vírgula 7 2 2 2 3 2" xfId="5255"/>
    <cellStyle name="Vírgula 7 2 2 2 3 2 2" xfId="10239"/>
    <cellStyle name="Vírgula 7 2 2 2 3 2 2 2" xfId="14286"/>
    <cellStyle name="Vírgula 7 2 2 2 3 2 2 2 2" xfId="19766"/>
    <cellStyle name="Vírgula 7 2 2 2 3 2 2 3" xfId="17011"/>
    <cellStyle name="Vírgula 7 2 2 2 3 2 3" xfId="13114"/>
    <cellStyle name="Vírgula 7 2 2 2 3 2 3 2" xfId="18594"/>
    <cellStyle name="Vírgula 7 2 2 2 3 2 4" xfId="15840"/>
    <cellStyle name="Vírgula 7 2 2 2 3 3" xfId="6984"/>
    <cellStyle name="Vírgula 7 2 2 2 3 3 2" xfId="11926"/>
    <cellStyle name="Vírgula 7 2 2 2 3 3 2 2" xfId="14686"/>
    <cellStyle name="Vírgula 7 2 2 2 3 3 2 2 2" xfId="20166"/>
    <cellStyle name="Vírgula 7 2 2 2 3 3 2 3" xfId="17411"/>
    <cellStyle name="Vírgula 7 2 2 2 3 3 3" xfId="13515"/>
    <cellStyle name="Vírgula 7 2 2 2 3 3 3 2" xfId="18995"/>
    <cellStyle name="Vírgula 7 2 2 2 3 3 4" xfId="16240"/>
    <cellStyle name="Vírgula 7 2 2 2 3 4" xfId="8492"/>
    <cellStyle name="Vírgula 7 2 2 2 3 4 2" xfId="13872"/>
    <cellStyle name="Vírgula 7 2 2 2 3 4 2 2" xfId="19352"/>
    <cellStyle name="Vírgula 7 2 2 2 3 4 3" xfId="16597"/>
    <cellStyle name="Vírgula 7 2 2 2 3 5" xfId="3531"/>
    <cellStyle name="Vírgula 7 2 2 2 3 5 2" xfId="12709"/>
    <cellStyle name="Vírgula 7 2 2 2 3 5 2 2" xfId="18189"/>
    <cellStyle name="Vírgula 7 2 2 2 3 5 3" xfId="15435"/>
    <cellStyle name="Vírgula 7 2 2 2 3 6" xfId="12343"/>
    <cellStyle name="Vírgula 7 2 2 2 3 6 2" xfId="17823"/>
    <cellStyle name="Vírgula 7 2 2 2 3 7" xfId="15069"/>
    <cellStyle name="Vírgula 7 2 2 2 4" xfId="4199"/>
    <cellStyle name="Vírgula 7 2 2 2 4 2" xfId="9185"/>
    <cellStyle name="Vírgula 7 2 2 2 4 2 2" xfId="14118"/>
    <cellStyle name="Vírgula 7 2 2 2 4 2 2 2" xfId="19598"/>
    <cellStyle name="Vírgula 7 2 2 2 4 2 3" xfId="16843"/>
    <cellStyle name="Vírgula 7 2 2 2 4 3" xfId="12946"/>
    <cellStyle name="Vírgula 7 2 2 2 4 3 2" xfId="18426"/>
    <cellStyle name="Vírgula 7 2 2 2 4 4" xfId="15672"/>
    <cellStyle name="Vírgula 7 2 2 2 5" xfId="5946"/>
    <cellStyle name="Vírgula 7 2 2 2 5 2" xfId="10888"/>
    <cellStyle name="Vírgula 7 2 2 2 5 2 2" xfId="14524"/>
    <cellStyle name="Vírgula 7 2 2 2 5 2 2 2" xfId="20004"/>
    <cellStyle name="Vírgula 7 2 2 2 5 2 3" xfId="17249"/>
    <cellStyle name="Vírgula 7 2 2 2 5 3" xfId="13353"/>
    <cellStyle name="Vírgula 7 2 2 2 5 3 2" xfId="18833"/>
    <cellStyle name="Vírgula 7 2 2 2 5 4" xfId="16078"/>
    <cellStyle name="Vírgula 7 2 2 2 6" xfId="7454"/>
    <cellStyle name="Vírgula 7 2 2 2 6 2" xfId="13710"/>
    <cellStyle name="Vírgula 7 2 2 2 6 2 2" xfId="19190"/>
    <cellStyle name="Vírgula 7 2 2 2 6 3" xfId="16435"/>
    <cellStyle name="Vírgula 7 2 2 2 7" xfId="2493"/>
    <cellStyle name="Vírgula 7 2 2 2 7 2" xfId="12547"/>
    <cellStyle name="Vírgula 7 2 2 2 7 2 2" xfId="18027"/>
    <cellStyle name="Vírgula 7 2 2 2 7 3" xfId="15273"/>
    <cellStyle name="Vírgula 7 2 2 2 8" xfId="12165"/>
    <cellStyle name="Vírgula 7 2 2 2 8 2" xfId="17646"/>
    <cellStyle name="Vírgula 7 2 2 2 9" xfId="14905"/>
    <cellStyle name="Vírgula 7 2 2 3" xfId="909"/>
    <cellStyle name="Vírgula 7 2 2 3 2" xfId="1906"/>
    <cellStyle name="Vírgula 7 2 2 3 2 2" xfId="5257"/>
    <cellStyle name="Vírgula 7 2 2 3 2 2 2" xfId="10241"/>
    <cellStyle name="Vírgula 7 2 2 3 2 2 2 2" xfId="14288"/>
    <cellStyle name="Vírgula 7 2 2 3 2 2 2 2 2" xfId="19768"/>
    <cellStyle name="Vírgula 7 2 2 3 2 2 2 3" xfId="17013"/>
    <cellStyle name="Vírgula 7 2 2 3 2 2 3" xfId="13116"/>
    <cellStyle name="Vírgula 7 2 2 3 2 2 3 2" xfId="18596"/>
    <cellStyle name="Vírgula 7 2 2 3 2 2 4" xfId="15842"/>
    <cellStyle name="Vírgula 7 2 2 3 2 3" xfId="6986"/>
    <cellStyle name="Vírgula 7 2 2 3 2 3 2" xfId="11928"/>
    <cellStyle name="Vírgula 7 2 2 3 2 3 2 2" xfId="14688"/>
    <cellStyle name="Vírgula 7 2 2 3 2 3 2 2 2" xfId="20168"/>
    <cellStyle name="Vírgula 7 2 2 3 2 3 2 3" xfId="17413"/>
    <cellStyle name="Vírgula 7 2 2 3 2 3 3" xfId="13517"/>
    <cellStyle name="Vírgula 7 2 2 3 2 3 3 2" xfId="18997"/>
    <cellStyle name="Vírgula 7 2 2 3 2 3 4" xfId="16242"/>
    <cellStyle name="Vírgula 7 2 2 3 2 4" xfId="8494"/>
    <cellStyle name="Vírgula 7 2 2 3 2 4 2" xfId="13874"/>
    <cellStyle name="Vírgula 7 2 2 3 2 4 2 2" xfId="19354"/>
    <cellStyle name="Vírgula 7 2 2 3 2 4 3" xfId="16599"/>
    <cellStyle name="Vírgula 7 2 2 3 2 5" xfId="3533"/>
    <cellStyle name="Vírgula 7 2 2 3 2 5 2" xfId="12711"/>
    <cellStyle name="Vírgula 7 2 2 3 2 5 2 2" xfId="18191"/>
    <cellStyle name="Vírgula 7 2 2 3 2 5 3" xfId="15437"/>
    <cellStyle name="Vírgula 7 2 2 3 2 6" xfId="12345"/>
    <cellStyle name="Vírgula 7 2 2 3 2 6 2" xfId="17825"/>
    <cellStyle name="Vírgula 7 2 2 3 2 7" xfId="15071"/>
    <cellStyle name="Vírgula 7 2 2 3 3" xfId="4341"/>
    <cellStyle name="Vírgula 7 2 2 3 3 2" xfId="9326"/>
    <cellStyle name="Vírgula 7 2 2 3 3 2 2" xfId="14151"/>
    <cellStyle name="Vírgula 7 2 2 3 3 2 2 2" xfId="19631"/>
    <cellStyle name="Vírgula 7 2 2 3 3 2 3" xfId="16876"/>
    <cellStyle name="Vírgula 7 2 2 3 3 3" xfId="12979"/>
    <cellStyle name="Vírgula 7 2 2 3 3 3 2" xfId="18459"/>
    <cellStyle name="Vírgula 7 2 2 3 3 4" xfId="15705"/>
    <cellStyle name="Vírgula 7 2 2 3 4" xfId="6084"/>
    <cellStyle name="Vírgula 7 2 2 3 4 2" xfId="11026"/>
    <cellStyle name="Vírgula 7 2 2 3 4 2 2" xfId="14557"/>
    <cellStyle name="Vírgula 7 2 2 3 4 2 2 2" xfId="20037"/>
    <cellStyle name="Vírgula 7 2 2 3 4 2 3" xfId="17282"/>
    <cellStyle name="Vírgula 7 2 2 3 4 3" xfId="13386"/>
    <cellStyle name="Vírgula 7 2 2 3 4 3 2" xfId="18866"/>
    <cellStyle name="Vírgula 7 2 2 3 4 4" xfId="16111"/>
    <cellStyle name="Vírgula 7 2 2 3 5" xfId="7592"/>
    <cellStyle name="Vírgula 7 2 2 3 5 2" xfId="13743"/>
    <cellStyle name="Vírgula 7 2 2 3 5 2 2" xfId="19223"/>
    <cellStyle name="Vírgula 7 2 2 3 5 3" xfId="16468"/>
    <cellStyle name="Vírgula 7 2 2 3 6" xfId="2631"/>
    <cellStyle name="Vírgula 7 2 2 3 6 2" xfId="12580"/>
    <cellStyle name="Vírgula 7 2 2 3 6 2 2" xfId="18060"/>
    <cellStyle name="Vírgula 7 2 2 3 6 3" xfId="15306"/>
    <cellStyle name="Vírgula 7 2 2 3 7" xfId="12200"/>
    <cellStyle name="Vírgula 7 2 2 3 7 2" xfId="17681"/>
    <cellStyle name="Vírgula 7 2 2 3 8" xfId="14939"/>
    <cellStyle name="Vírgula 7 2 2 4" xfId="1903"/>
    <cellStyle name="Vírgula 7 2 2 4 2" xfId="5254"/>
    <cellStyle name="Vírgula 7 2 2 4 2 2" xfId="10238"/>
    <cellStyle name="Vírgula 7 2 2 4 2 2 2" xfId="14285"/>
    <cellStyle name="Vírgula 7 2 2 4 2 2 2 2" xfId="19765"/>
    <cellStyle name="Vírgula 7 2 2 4 2 2 3" xfId="17010"/>
    <cellStyle name="Vírgula 7 2 2 4 2 3" xfId="13113"/>
    <cellStyle name="Vírgula 7 2 2 4 2 3 2" xfId="18593"/>
    <cellStyle name="Vírgula 7 2 2 4 2 4" xfId="15839"/>
    <cellStyle name="Vírgula 7 2 2 4 3" xfId="6983"/>
    <cellStyle name="Vírgula 7 2 2 4 3 2" xfId="11925"/>
    <cellStyle name="Vírgula 7 2 2 4 3 2 2" xfId="14685"/>
    <cellStyle name="Vírgula 7 2 2 4 3 2 2 2" xfId="20165"/>
    <cellStyle name="Vírgula 7 2 2 4 3 2 3" xfId="17410"/>
    <cellStyle name="Vírgula 7 2 2 4 3 3" xfId="13514"/>
    <cellStyle name="Vírgula 7 2 2 4 3 3 2" xfId="18994"/>
    <cellStyle name="Vírgula 7 2 2 4 3 4" xfId="16239"/>
    <cellStyle name="Vírgula 7 2 2 4 4" xfId="8491"/>
    <cellStyle name="Vírgula 7 2 2 4 4 2" xfId="13871"/>
    <cellStyle name="Vírgula 7 2 2 4 4 2 2" xfId="19351"/>
    <cellStyle name="Vírgula 7 2 2 4 4 3" xfId="16596"/>
    <cellStyle name="Vírgula 7 2 2 4 5" xfId="3530"/>
    <cellStyle name="Vírgula 7 2 2 4 5 2" xfId="12708"/>
    <cellStyle name="Vírgula 7 2 2 4 5 2 2" xfId="18188"/>
    <cellStyle name="Vírgula 7 2 2 4 5 3" xfId="15434"/>
    <cellStyle name="Vírgula 7 2 2 4 6" xfId="12342"/>
    <cellStyle name="Vírgula 7 2 2 4 6 2" xfId="17822"/>
    <cellStyle name="Vírgula 7 2 2 4 7" xfId="15068"/>
    <cellStyle name="Vírgula 7 2 2 5" xfId="3739"/>
    <cellStyle name="Vírgula 7 2 2 5 2" xfId="5471"/>
    <cellStyle name="Vírgula 7 2 2 5 2 2" xfId="10436"/>
    <cellStyle name="Vírgula 7 2 2 5 2 2 2" xfId="14421"/>
    <cellStyle name="Vírgula 7 2 2 5 2 2 2 2" xfId="19901"/>
    <cellStyle name="Vírgula 7 2 2 5 2 2 3" xfId="17146"/>
    <cellStyle name="Vírgula 7 2 2 5 2 3" xfId="13250"/>
    <cellStyle name="Vírgula 7 2 2 5 2 3 2" xfId="18730"/>
    <cellStyle name="Vírgula 7 2 2 5 2 4" xfId="15975"/>
    <cellStyle name="Vírgula 7 2 2 5 3" xfId="8699"/>
    <cellStyle name="Vírgula 7 2 2 5 3 2" xfId="14006"/>
    <cellStyle name="Vírgula 7 2 2 5 3 2 2" xfId="19486"/>
    <cellStyle name="Vírgula 7 2 2 5 3 3" xfId="16731"/>
    <cellStyle name="Vírgula 7 2 2 5 4" xfId="12841"/>
    <cellStyle name="Vírgula 7 2 2 5 4 2" xfId="18321"/>
    <cellStyle name="Vírgula 7 2 2 5 5" xfId="15567"/>
    <cellStyle name="Vírgula 7 2 2 6" xfId="4063"/>
    <cellStyle name="Vírgula 7 2 2 6 2" xfId="8835"/>
    <cellStyle name="Vírgula 7 2 2 6 2 2" xfId="14038"/>
    <cellStyle name="Vírgula 7 2 2 6 2 2 2" xfId="19518"/>
    <cellStyle name="Vírgula 7 2 2 6 2 3" xfId="16763"/>
    <cellStyle name="Vírgula 7 2 2 6 3" xfId="12914"/>
    <cellStyle name="Vírgula 7 2 2 6 3 2" xfId="18394"/>
    <cellStyle name="Vírgula 7 2 2 6 4" xfId="15640"/>
    <cellStyle name="Vírgula 7 2 2 7" xfId="5399"/>
    <cellStyle name="Vírgula 7 2 2 7 2" xfId="10377"/>
    <cellStyle name="Vírgula 7 2 2 7 2 2" xfId="14407"/>
    <cellStyle name="Vírgula 7 2 2 7 2 2 2" xfId="19887"/>
    <cellStyle name="Vírgula 7 2 2 7 2 3" xfId="17132"/>
    <cellStyle name="Vírgula 7 2 2 7 3" xfId="13236"/>
    <cellStyle name="Vírgula 7 2 2 7 3 2" xfId="18716"/>
    <cellStyle name="Vírgula 7 2 2 7 4" xfId="15961"/>
    <cellStyle name="Vírgula 7 2 2 8" xfId="5811"/>
    <cellStyle name="Vírgula 7 2 2 8 2" xfId="10753"/>
    <cellStyle name="Vírgula 7 2 2 8 2 2" xfId="14492"/>
    <cellStyle name="Vírgula 7 2 2 8 2 2 2" xfId="19972"/>
    <cellStyle name="Vírgula 7 2 2 8 2 3" xfId="17217"/>
    <cellStyle name="Vírgula 7 2 2 8 3" xfId="13321"/>
    <cellStyle name="Vírgula 7 2 2 8 3 2" xfId="18801"/>
    <cellStyle name="Vírgula 7 2 2 8 4" xfId="16046"/>
    <cellStyle name="Vírgula 7 2 2 9" xfId="7319"/>
    <cellStyle name="Vírgula 7 2 2 9 2" xfId="13678"/>
    <cellStyle name="Vírgula 7 2 2 9 2 2" xfId="19158"/>
    <cellStyle name="Vírgula 7 2 2 9 3" xfId="16403"/>
    <cellStyle name="Vírgula 7 2 3" xfId="657"/>
    <cellStyle name="Vírgula 7 2 3 10" xfId="2400"/>
    <cellStyle name="Vírgula 7 2 3 10 2" xfId="12524"/>
    <cellStyle name="Vírgula 7 2 3 10 2 2" xfId="18004"/>
    <cellStyle name="Vírgula 7 2 3 10 3" xfId="15250"/>
    <cellStyle name="Vírgula 7 2 3 11" xfId="12142"/>
    <cellStyle name="Vírgula 7 2 3 11 2" xfId="17623"/>
    <cellStyle name="Vírgula 7 2 3 12" xfId="14882"/>
    <cellStyle name="Vírgula 7 2 3 2" xfId="798"/>
    <cellStyle name="Vírgula 7 2 3 2 2" xfId="1263"/>
    <cellStyle name="Vírgula 7 2 3 2 2 2" xfId="1909"/>
    <cellStyle name="Vírgula 7 2 3 2 2 2 2" xfId="5260"/>
    <cellStyle name="Vírgula 7 2 3 2 2 2 2 2" xfId="10244"/>
    <cellStyle name="Vírgula 7 2 3 2 2 2 2 2 2" xfId="14291"/>
    <cellStyle name="Vírgula 7 2 3 2 2 2 2 2 2 2" xfId="19771"/>
    <cellStyle name="Vírgula 7 2 3 2 2 2 2 2 3" xfId="17016"/>
    <cellStyle name="Vírgula 7 2 3 2 2 2 2 3" xfId="13119"/>
    <cellStyle name="Vírgula 7 2 3 2 2 2 2 3 2" xfId="18599"/>
    <cellStyle name="Vírgula 7 2 3 2 2 2 2 4" xfId="15845"/>
    <cellStyle name="Vírgula 7 2 3 2 2 2 3" xfId="6989"/>
    <cellStyle name="Vírgula 7 2 3 2 2 2 3 2" xfId="11931"/>
    <cellStyle name="Vírgula 7 2 3 2 2 2 3 2 2" xfId="14691"/>
    <cellStyle name="Vírgula 7 2 3 2 2 2 3 2 2 2" xfId="20171"/>
    <cellStyle name="Vírgula 7 2 3 2 2 2 3 2 3" xfId="17416"/>
    <cellStyle name="Vírgula 7 2 3 2 2 2 3 3" xfId="13520"/>
    <cellStyle name="Vírgula 7 2 3 2 2 2 3 3 2" xfId="19000"/>
    <cellStyle name="Vírgula 7 2 3 2 2 2 3 4" xfId="16245"/>
    <cellStyle name="Vírgula 7 2 3 2 2 2 4" xfId="8497"/>
    <cellStyle name="Vírgula 7 2 3 2 2 2 4 2" xfId="13877"/>
    <cellStyle name="Vírgula 7 2 3 2 2 2 4 2 2" xfId="19357"/>
    <cellStyle name="Vírgula 7 2 3 2 2 2 4 3" xfId="16602"/>
    <cellStyle name="Vírgula 7 2 3 2 2 2 5" xfId="3536"/>
    <cellStyle name="Vírgula 7 2 3 2 2 2 5 2" xfId="12714"/>
    <cellStyle name="Vírgula 7 2 3 2 2 2 5 2 2" xfId="18194"/>
    <cellStyle name="Vírgula 7 2 3 2 2 2 5 3" xfId="15440"/>
    <cellStyle name="Vírgula 7 2 3 2 2 2 6" xfId="12348"/>
    <cellStyle name="Vírgula 7 2 3 2 2 2 6 2" xfId="17828"/>
    <cellStyle name="Vírgula 7 2 3 2 2 2 7" xfId="15074"/>
    <cellStyle name="Vírgula 7 2 3 2 2 3" xfId="4624"/>
    <cellStyle name="Vírgula 7 2 3 2 2 3 2" xfId="9608"/>
    <cellStyle name="Vírgula 7 2 3 2 2 3 2 2" xfId="14218"/>
    <cellStyle name="Vírgula 7 2 3 2 2 3 2 2 2" xfId="19698"/>
    <cellStyle name="Vírgula 7 2 3 2 2 3 2 3" xfId="16943"/>
    <cellStyle name="Vírgula 7 2 3 2 2 3 3" xfId="13046"/>
    <cellStyle name="Vírgula 7 2 3 2 2 3 3 2" xfId="18526"/>
    <cellStyle name="Vírgula 7 2 3 2 2 3 4" xfId="15772"/>
    <cellStyle name="Vírgula 7 2 3 2 2 4" xfId="6355"/>
    <cellStyle name="Vírgula 7 2 3 2 2 4 2" xfId="11297"/>
    <cellStyle name="Vírgula 7 2 3 2 2 4 2 2" xfId="14620"/>
    <cellStyle name="Vírgula 7 2 3 2 2 4 2 2 2" xfId="20100"/>
    <cellStyle name="Vírgula 7 2 3 2 2 4 2 3" xfId="17345"/>
    <cellStyle name="Vírgula 7 2 3 2 2 4 3" xfId="13449"/>
    <cellStyle name="Vírgula 7 2 3 2 2 4 3 2" xfId="18929"/>
    <cellStyle name="Vírgula 7 2 3 2 2 4 4" xfId="16174"/>
    <cellStyle name="Vírgula 7 2 3 2 2 5" xfId="7863"/>
    <cellStyle name="Vírgula 7 2 3 2 2 5 2" xfId="13806"/>
    <cellStyle name="Vírgula 7 2 3 2 2 5 2 2" xfId="19286"/>
    <cellStyle name="Vírgula 7 2 3 2 2 5 3" xfId="16531"/>
    <cellStyle name="Vírgula 7 2 3 2 2 6" xfId="2902"/>
    <cellStyle name="Vírgula 7 2 3 2 2 6 2" xfId="12643"/>
    <cellStyle name="Vírgula 7 2 3 2 2 6 2 2" xfId="18123"/>
    <cellStyle name="Vírgula 7 2 3 2 2 6 3" xfId="15369"/>
    <cellStyle name="Vírgula 7 2 3 2 2 7" xfId="12277"/>
    <cellStyle name="Vírgula 7 2 3 2 2 7 2" xfId="17757"/>
    <cellStyle name="Vírgula 7 2 3 2 2 8" xfId="15003"/>
    <cellStyle name="Vírgula 7 2 3 2 3" xfId="1908"/>
    <cellStyle name="Vírgula 7 2 3 2 3 2" xfId="5259"/>
    <cellStyle name="Vírgula 7 2 3 2 3 2 2" xfId="10243"/>
    <cellStyle name="Vírgula 7 2 3 2 3 2 2 2" xfId="14290"/>
    <cellStyle name="Vírgula 7 2 3 2 3 2 2 2 2" xfId="19770"/>
    <cellStyle name="Vírgula 7 2 3 2 3 2 2 3" xfId="17015"/>
    <cellStyle name="Vírgula 7 2 3 2 3 2 3" xfId="13118"/>
    <cellStyle name="Vírgula 7 2 3 2 3 2 3 2" xfId="18598"/>
    <cellStyle name="Vírgula 7 2 3 2 3 2 4" xfId="15844"/>
    <cellStyle name="Vírgula 7 2 3 2 3 3" xfId="6988"/>
    <cellStyle name="Vírgula 7 2 3 2 3 3 2" xfId="11930"/>
    <cellStyle name="Vírgula 7 2 3 2 3 3 2 2" xfId="14690"/>
    <cellStyle name="Vírgula 7 2 3 2 3 3 2 2 2" xfId="20170"/>
    <cellStyle name="Vírgula 7 2 3 2 3 3 2 3" xfId="17415"/>
    <cellStyle name="Vírgula 7 2 3 2 3 3 3" xfId="13519"/>
    <cellStyle name="Vírgula 7 2 3 2 3 3 3 2" xfId="18999"/>
    <cellStyle name="Vírgula 7 2 3 2 3 3 4" xfId="16244"/>
    <cellStyle name="Vírgula 7 2 3 2 3 4" xfId="8496"/>
    <cellStyle name="Vírgula 7 2 3 2 3 4 2" xfId="13876"/>
    <cellStyle name="Vírgula 7 2 3 2 3 4 2 2" xfId="19356"/>
    <cellStyle name="Vírgula 7 2 3 2 3 4 3" xfId="16601"/>
    <cellStyle name="Vírgula 7 2 3 2 3 5" xfId="3535"/>
    <cellStyle name="Vírgula 7 2 3 2 3 5 2" xfId="12713"/>
    <cellStyle name="Vírgula 7 2 3 2 3 5 2 2" xfId="18193"/>
    <cellStyle name="Vírgula 7 2 3 2 3 5 3" xfId="15439"/>
    <cellStyle name="Vírgula 7 2 3 2 3 6" xfId="12347"/>
    <cellStyle name="Vírgula 7 2 3 2 3 6 2" xfId="17827"/>
    <cellStyle name="Vírgula 7 2 3 2 3 7" xfId="15073"/>
    <cellStyle name="Vírgula 7 2 3 2 4" xfId="4241"/>
    <cellStyle name="Vírgula 7 2 3 2 4 2" xfId="9227"/>
    <cellStyle name="Vírgula 7 2 3 2 4 2 2" xfId="14127"/>
    <cellStyle name="Vírgula 7 2 3 2 4 2 2 2" xfId="19607"/>
    <cellStyle name="Vírgula 7 2 3 2 4 2 3" xfId="16852"/>
    <cellStyle name="Vírgula 7 2 3 2 4 3" xfId="12955"/>
    <cellStyle name="Vírgula 7 2 3 2 4 3 2" xfId="18435"/>
    <cellStyle name="Vírgula 7 2 3 2 4 4" xfId="15681"/>
    <cellStyle name="Vírgula 7 2 3 2 5" xfId="5988"/>
    <cellStyle name="Vírgula 7 2 3 2 5 2" xfId="10930"/>
    <cellStyle name="Vírgula 7 2 3 2 5 2 2" xfId="14533"/>
    <cellStyle name="Vírgula 7 2 3 2 5 2 2 2" xfId="20013"/>
    <cellStyle name="Vírgula 7 2 3 2 5 2 3" xfId="17258"/>
    <cellStyle name="Vírgula 7 2 3 2 5 3" xfId="13362"/>
    <cellStyle name="Vírgula 7 2 3 2 5 3 2" xfId="18842"/>
    <cellStyle name="Vírgula 7 2 3 2 5 4" xfId="16087"/>
    <cellStyle name="Vírgula 7 2 3 2 6" xfId="7496"/>
    <cellStyle name="Vírgula 7 2 3 2 6 2" xfId="13719"/>
    <cellStyle name="Vírgula 7 2 3 2 6 2 2" xfId="19199"/>
    <cellStyle name="Vírgula 7 2 3 2 6 3" xfId="16444"/>
    <cellStyle name="Vírgula 7 2 3 2 7" xfId="2535"/>
    <cellStyle name="Vírgula 7 2 3 2 7 2" xfId="12556"/>
    <cellStyle name="Vírgula 7 2 3 2 7 2 2" xfId="18036"/>
    <cellStyle name="Vírgula 7 2 3 2 7 3" xfId="15282"/>
    <cellStyle name="Vírgula 7 2 3 2 8" xfId="12174"/>
    <cellStyle name="Vírgula 7 2 3 2 8 2" xfId="17655"/>
    <cellStyle name="Vírgula 7 2 3 2 9" xfId="14914"/>
    <cellStyle name="Vírgula 7 2 3 3" xfId="951"/>
    <cellStyle name="Vírgula 7 2 3 3 2" xfId="1910"/>
    <cellStyle name="Vírgula 7 2 3 3 2 2" xfId="5261"/>
    <cellStyle name="Vírgula 7 2 3 3 2 2 2" xfId="10245"/>
    <cellStyle name="Vírgula 7 2 3 3 2 2 2 2" xfId="14292"/>
    <cellStyle name="Vírgula 7 2 3 3 2 2 2 2 2" xfId="19772"/>
    <cellStyle name="Vírgula 7 2 3 3 2 2 2 3" xfId="17017"/>
    <cellStyle name="Vírgula 7 2 3 3 2 2 3" xfId="13120"/>
    <cellStyle name="Vírgula 7 2 3 3 2 2 3 2" xfId="18600"/>
    <cellStyle name="Vírgula 7 2 3 3 2 2 4" xfId="15846"/>
    <cellStyle name="Vírgula 7 2 3 3 2 3" xfId="6990"/>
    <cellStyle name="Vírgula 7 2 3 3 2 3 2" xfId="11932"/>
    <cellStyle name="Vírgula 7 2 3 3 2 3 2 2" xfId="14692"/>
    <cellStyle name="Vírgula 7 2 3 3 2 3 2 2 2" xfId="20172"/>
    <cellStyle name="Vírgula 7 2 3 3 2 3 2 3" xfId="17417"/>
    <cellStyle name="Vírgula 7 2 3 3 2 3 3" xfId="13521"/>
    <cellStyle name="Vírgula 7 2 3 3 2 3 3 2" xfId="19001"/>
    <cellStyle name="Vírgula 7 2 3 3 2 3 4" xfId="16246"/>
    <cellStyle name="Vírgula 7 2 3 3 2 4" xfId="8498"/>
    <cellStyle name="Vírgula 7 2 3 3 2 4 2" xfId="13878"/>
    <cellStyle name="Vírgula 7 2 3 3 2 4 2 2" xfId="19358"/>
    <cellStyle name="Vírgula 7 2 3 3 2 4 3" xfId="16603"/>
    <cellStyle name="Vírgula 7 2 3 3 2 5" xfId="3537"/>
    <cellStyle name="Vírgula 7 2 3 3 2 5 2" xfId="12715"/>
    <cellStyle name="Vírgula 7 2 3 3 2 5 2 2" xfId="18195"/>
    <cellStyle name="Vírgula 7 2 3 3 2 5 3" xfId="15441"/>
    <cellStyle name="Vírgula 7 2 3 3 2 6" xfId="12349"/>
    <cellStyle name="Vírgula 7 2 3 3 2 6 2" xfId="17829"/>
    <cellStyle name="Vírgula 7 2 3 3 2 7" xfId="15075"/>
    <cellStyle name="Vírgula 7 2 3 3 3" xfId="4383"/>
    <cellStyle name="Vírgula 7 2 3 3 3 2" xfId="9368"/>
    <cellStyle name="Vírgula 7 2 3 3 3 2 2" xfId="14160"/>
    <cellStyle name="Vírgula 7 2 3 3 3 2 2 2" xfId="19640"/>
    <cellStyle name="Vírgula 7 2 3 3 3 2 3" xfId="16885"/>
    <cellStyle name="Vírgula 7 2 3 3 3 3" xfId="12988"/>
    <cellStyle name="Vírgula 7 2 3 3 3 3 2" xfId="18468"/>
    <cellStyle name="Vírgula 7 2 3 3 3 4" xfId="15714"/>
    <cellStyle name="Vírgula 7 2 3 3 4" xfId="6126"/>
    <cellStyle name="Vírgula 7 2 3 3 4 2" xfId="11068"/>
    <cellStyle name="Vírgula 7 2 3 3 4 2 2" xfId="14566"/>
    <cellStyle name="Vírgula 7 2 3 3 4 2 2 2" xfId="20046"/>
    <cellStyle name="Vírgula 7 2 3 3 4 2 3" xfId="17291"/>
    <cellStyle name="Vírgula 7 2 3 3 4 3" xfId="13395"/>
    <cellStyle name="Vírgula 7 2 3 3 4 3 2" xfId="18875"/>
    <cellStyle name="Vírgula 7 2 3 3 4 4" xfId="16120"/>
    <cellStyle name="Vírgula 7 2 3 3 5" xfId="7634"/>
    <cellStyle name="Vírgula 7 2 3 3 5 2" xfId="13752"/>
    <cellStyle name="Vírgula 7 2 3 3 5 2 2" xfId="19232"/>
    <cellStyle name="Vírgula 7 2 3 3 5 3" xfId="16477"/>
    <cellStyle name="Vírgula 7 2 3 3 6" xfId="2673"/>
    <cellStyle name="Vírgula 7 2 3 3 6 2" xfId="12589"/>
    <cellStyle name="Vírgula 7 2 3 3 6 2 2" xfId="18069"/>
    <cellStyle name="Vírgula 7 2 3 3 6 3" xfId="15315"/>
    <cellStyle name="Vírgula 7 2 3 3 7" xfId="12209"/>
    <cellStyle name="Vírgula 7 2 3 3 7 2" xfId="17690"/>
    <cellStyle name="Vírgula 7 2 3 3 8" xfId="14948"/>
    <cellStyle name="Vírgula 7 2 3 4" xfId="1907"/>
    <cellStyle name="Vírgula 7 2 3 4 2" xfId="5258"/>
    <cellStyle name="Vírgula 7 2 3 4 2 2" xfId="10242"/>
    <cellStyle name="Vírgula 7 2 3 4 2 2 2" xfId="14289"/>
    <cellStyle name="Vírgula 7 2 3 4 2 2 2 2" xfId="19769"/>
    <cellStyle name="Vírgula 7 2 3 4 2 2 3" xfId="17014"/>
    <cellStyle name="Vírgula 7 2 3 4 2 3" xfId="13117"/>
    <cellStyle name="Vírgula 7 2 3 4 2 3 2" xfId="18597"/>
    <cellStyle name="Vírgula 7 2 3 4 2 4" xfId="15843"/>
    <cellStyle name="Vírgula 7 2 3 4 3" xfId="6987"/>
    <cellStyle name="Vírgula 7 2 3 4 3 2" xfId="11929"/>
    <cellStyle name="Vírgula 7 2 3 4 3 2 2" xfId="14689"/>
    <cellStyle name="Vírgula 7 2 3 4 3 2 2 2" xfId="20169"/>
    <cellStyle name="Vírgula 7 2 3 4 3 2 3" xfId="17414"/>
    <cellStyle name="Vírgula 7 2 3 4 3 3" xfId="13518"/>
    <cellStyle name="Vírgula 7 2 3 4 3 3 2" xfId="18998"/>
    <cellStyle name="Vírgula 7 2 3 4 3 4" xfId="16243"/>
    <cellStyle name="Vírgula 7 2 3 4 4" xfId="8495"/>
    <cellStyle name="Vírgula 7 2 3 4 4 2" xfId="13875"/>
    <cellStyle name="Vírgula 7 2 3 4 4 2 2" xfId="19355"/>
    <cellStyle name="Vírgula 7 2 3 4 4 3" xfId="16600"/>
    <cellStyle name="Vírgula 7 2 3 4 5" xfId="3534"/>
    <cellStyle name="Vírgula 7 2 3 4 5 2" xfId="12712"/>
    <cellStyle name="Vírgula 7 2 3 4 5 2 2" xfId="18192"/>
    <cellStyle name="Vírgula 7 2 3 4 5 3" xfId="15438"/>
    <cellStyle name="Vírgula 7 2 3 4 6" xfId="12346"/>
    <cellStyle name="Vírgula 7 2 3 4 6 2" xfId="17826"/>
    <cellStyle name="Vírgula 7 2 3 4 7" xfId="15072"/>
    <cellStyle name="Vírgula 7 2 3 5" xfId="3781"/>
    <cellStyle name="Vírgula 7 2 3 5 2" xfId="5412"/>
    <cellStyle name="Vírgula 7 2 3 5 2 2" xfId="10389"/>
    <cellStyle name="Vírgula 7 2 3 5 2 2 2" xfId="14411"/>
    <cellStyle name="Vírgula 7 2 3 5 2 2 2 2" xfId="19891"/>
    <cellStyle name="Vírgula 7 2 3 5 2 2 3" xfId="17136"/>
    <cellStyle name="Vírgula 7 2 3 5 2 3" xfId="13240"/>
    <cellStyle name="Vírgula 7 2 3 5 2 3 2" xfId="18720"/>
    <cellStyle name="Vírgula 7 2 3 5 2 4" xfId="15965"/>
    <cellStyle name="Vírgula 7 2 3 5 3" xfId="8741"/>
    <cellStyle name="Vírgula 7 2 3 5 3 2" xfId="14015"/>
    <cellStyle name="Vírgula 7 2 3 5 3 2 2" xfId="19495"/>
    <cellStyle name="Vírgula 7 2 3 5 3 3" xfId="16740"/>
    <cellStyle name="Vírgula 7 2 3 5 4" xfId="12850"/>
    <cellStyle name="Vírgula 7 2 3 5 4 2" xfId="18330"/>
    <cellStyle name="Vírgula 7 2 3 5 5" xfId="15576"/>
    <cellStyle name="Vírgula 7 2 3 6" xfId="4106"/>
    <cellStyle name="Vírgula 7 2 3 6 2" xfId="8877"/>
    <cellStyle name="Vírgula 7 2 3 6 2 2" xfId="14047"/>
    <cellStyle name="Vírgula 7 2 3 6 2 2 2" xfId="19527"/>
    <cellStyle name="Vírgula 7 2 3 6 2 3" xfId="16772"/>
    <cellStyle name="Vírgula 7 2 3 6 3" xfId="12923"/>
    <cellStyle name="Vírgula 7 2 3 6 3 2" xfId="18403"/>
    <cellStyle name="Vírgula 7 2 3 6 4" xfId="15649"/>
    <cellStyle name="Vírgula 7 2 3 7" xfId="5512"/>
    <cellStyle name="Vírgula 7 2 3 7 2" xfId="10470"/>
    <cellStyle name="Vírgula 7 2 3 7 2 2" xfId="14429"/>
    <cellStyle name="Vírgula 7 2 3 7 2 2 2" xfId="19909"/>
    <cellStyle name="Vírgula 7 2 3 7 2 3" xfId="17154"/>
    <cellStyle name="Vírgula 7 2 3 7 3" xfId="13258"/>
    <cellStyle name="Vírgula 7 2 3 7 3 2" xfId="18738"/>
    <cellStyle name="Vírgula 7 2 3 7 4" xfId="15983"/>
    <cellStyle name="Vírgula 7 2 3 8" xfId="5853"/>
    <cellStyle name="Vírgula 7 2 3 8 2" xfId="10795"/>
    <cellStyle name="Vírgula 7 2 3 8 2 2" xfId="14501"/>
    <cellStyle name="Vírgula 7 2 3 8 2 2 2" xfId="19981"/>
    <cellStyle name="Vírgula 7 2 3 8 2 3" xfId="17226"/>
    <cellStyle name="Vírgula 7 2 3 8 3" xfId="13330"/>
    <cellStyle name="Vírgula 7 2 3 8 3 2" xfId="18810"/>
    <cellStyle name="Vírgula 7 2 3 8 4" xfId="16055"/>
    <cellStyle name="Vírgula 7 2 3 9" xfId="7361"/>
    <cellStyle name="Vírgula 7 2 3 9 2" xfId="13687"/>
    <cellStyle name="Vírgula 7 2 3 9 2 2" xfId="19167"/>
    <cellStyle name="Vírgula 7 2 3 9 3" xfId="16412"/>
    <cellStyle name="Vírgula 7 2 4" xfId="499"/>
    <cellStyle name="Vírgula 7 2 4 2" xfId="1061"/>
    <cellStyle name="Vírgula 7 2 4 2 2" xfId="1912"/>
    <cellStyle name="Vírgula 7 2 4 2 2 2" xfId="5263"/>
    <cellStyle name="Vírgula 7 2 4 2 2 2 2" xfId="10247"/>
    <cellStyle name="Vírgula 7 2 4 2 2 2 2 2" xfId="14294"/>
    <cellStyle name="Vírgula 7 2 4 2 2 2 2 2 2" xfId="19774"/>
    <cellStyle name="Vírgula 7 2 4 2 2 2 2 3" xfId="17019"/>
    <cellStyle name="Vírgula 7 2 4 2 2 2 3" xfId="13122"/>
    <cellStyle name="Vírgula 7 2 4 2 2 2 3 2" xfId="18602"/>
    <cellStyle name="Vírgula 7 2 4 2 2 2 4" xfId="15848"/>
    <cellStyle name="Vírgula 7 2 4 2 2 3" xfId="6992"/>
    <cellStyle name="Vírgula 7 2 4 2 2 3 2" xfId="11934"/>
    <cellStyle name="Vírgula 7 2 4 2 2 3 2 2" xfId="14694"/>
    <cellStyle name="Vírgula 7 2 4 2 2 3 2 2 2" xfId="20174"/>
    <cellStyle name="Vírgula 7 2 4 2 2 3 2 3" xfId="17419"/>
    <cellStyle name="Vírgula 7 2 4 2 2 3 3" xfId="13523"/>
    <cellStyle name="Vírgula 7 2 4 2 2 3 3 2" xfId="19003"/>
    <cellStyle name="Vírgula 7 2 4 2 2 3 4" xfId="16248"/>
    <cellStyle name="Vírgula 7 2 4 2 2 4" xfId="8500"/>
    <cellStyle name="Vírgula 7 2 4 2 2 4 2" xfId="13880"/>
    <cellStyle name="Vírgula 7 2 4 2 2 4 2 2" xfId="19360"/>
    <cellStyle name="Vírgula 7 2 4 2 2 4 3" xfId="16605"/>
    <cellStyle name="Vírgula 7 2 4 2 2 5" xfId="3539"/>
    <cellStyle name="Vírgula 7 2 4 2 2 5 2" xfId="12717"/>
    <cellStyle name="Vírgula 7 2 4 2 2 5 2 2" xfId="18197"/>
    <cellStyle name="Vírgula 7 2 4 2 2 5 3" xfId="15443"/>
    <cellStyle name="Vírgula 7 2 4 2 2 6" xfId="12351"/>
    <cellStyle name="Vírgula 7 2 4 2 2 6 2" xfId="17831"/>
    <cellStyle name="Vírgula 7 2 4 2 2 7" xfId="15077"/>
    <cellStyle name="Vírgula 7 2 4 2 3" xfId="4476"/>
    <cellStyle name="Vírgula 7 2 4 2 3 2" xfId="9461"/>
    <cellStyle name="Vírgula 7 2 4 2 3 2 2" xfId="14183"/>
    <cellStyle name="Vírgula 7 2 4 2 3 2 2 2" xfId="19663"/>
    <cellStyle name="Vírgula 7 2 4 2 3 2 3" xfId="16908"/>
    <cellStyle name="Vírgula 7 2 4 2 3 3" xfId="13011"/>
    <cellStyle name="Vírgula 7 2 4 2 3 3 2" xfId="18491"/>
    <cellStyle name="Vírgula 7 2 4 2 3 4" xfId="15737"/>
    <cellStyle name="Vírgula 7 2 4 2 4" xfId="6216"/>
    <cellStyle name="Vírgula 7 2 4 2 4 2" xfId="11158"/>
    <cellStyle name="Vírgula 7 2 4 2 4 2 2" xfId="14588"/>
    <cellStyle name="Vírgula 7 2 4 2 4 2 2 2" xfId="20068"/>
    <cellStyle name="Vírgula 7 2 4 2 4 2 3" xfId="17313"/>
    <cellStyle name="Vírgula 7 2 4 2 4 3" xfId="13417"/>
    <cellStyle name="Vírgula 7 2 4 2 4 3 2" xfId="18897"/>
    <cellStyle name="Vírgula 7 2 4 2 4 4" xfId="16142"/>
    <cellStyle name="Vírgula 7 2 4 2 5" xfId="7724"/>
    <cellStyle name="Vírgula 7 2 4 2 5 2" xfId="13774"/>
    <cellStyle name="Vírgula 7 2 4 2 5 2 2" xfId="19254"/>
    <cellStyle name="Vírgula 7 2 4 2 5 3" xfId="16499"/>
    <cellStyle name="Vírgula 7 2 4 2 6" xfId="2763"/>
    <cellStyle name="Vírgula 7 2 4 2 6 2" xfId="12611"/>
    <cellStyle name="Vírgula 7 2 4 2 6 2 2" xfId="18091"/>
    <cellStyle name="Vírgula 7 2 4 2 6 3" xfId="15337"/>
    <cellStyle name="Vírgula 7 2 4 2 7" xfId="12237"/>
    <cellStyle name="Vírgula 7 2 4 2 7 2" xfId="17718"/>
    <cellStyle name="Vírgula 7 2 4 2 8" xfId="14971"/>
    <cellStyle name="Vírgula 7 2 4 3" xfId="1911"/>
    <cellStyle name="Vírgula 7 2 4 3 2" xfId="5262"/>
    <cellStyle name="Vírgula 7 2 4 3 2 2" xfId="10246"/>
    <cellStyle name="Vírgula 7 2 4 3 2 2 2" xfId="14293"/>
    <cellStyle name="Vírgula 7 2 4 3 2 2 2 2" xfId="19773"/>
    <cellStyle name="Vírgula 7 2 4 3 2 2 3" xfId="17018"/>
    <cellStyle name="Vírgula 7 2 4 3 2 3" xfId="13121"/>
    <cellStyle name="Vírgula 7 2 4 3 2 3 2" xfId="18601"/>
    <cellStyle name="Vírgula 7 2 4 3 2 4" xfId="15847"/>
    <cellStyle name="Vírgula 7 2 4 3 3" xfId="6991"/>
    <cellStyle name="Vírgula 7 2 4 3 3 2" xfId="11933"/>
    <cellStyle name="Vírgula 7 2 4 3 3 2 2" xfId="14693"/>
    <cellStyle name="Vírgula 7 2 4 3 3 2 2 2" xfId="20173"/>
    <cellStyle name="Vírgula 7 2 4 3 3 2 3" xfId="17418"/>
    <cellStyle name="Vírgula 7 2 4 3 3 3" xfId="13522"/>
    <cellStyle name="Vírgula 7 2 4 3 3 3 2" xfId="19002"/>
    <cellStyle name="Vírgula 7 2 4 3 3 4" xfId="16247"/>
    <cellStyle name="Vírgula 7 2 4 3 4" xfId="8499"/>
    <cellStyle name="Vírgula 7 2 4 3 4 2" xfId="13879"/>
    <cellStyle name="Vírgula 7 2 4 3 4 2 2" xfId="19359"/>
    <cellStyle name="Vírgula 7 2 4 3 4 3" xfId="16604"/>
    <cellStyle name="Vírgula 7 2 4 3 5" xfId="3538"/>
    <cellStyle name="Vírgula 7 2 4 3 5 2" xfId="12716"/>
    <cellStyle name="Vírgula 7 2 4 3 5 2 2" xfId="18196"/>
    <cellStyle name="Vírgula 7 2 4 3 5 3" xfId="15442"/>
    <cellStyle name="Vírgula 7 2 4 3 6" xfId="12350"/>
    <cellStyle name="Vírgula 7 2 4 3 6 2" xfId="17830"/>
    <cellStyle name="Vírgula 7 2 4 3 7" xfId="15076"/>
    <cellStyle name="Vírgula 7 2 4 4" xfId="4008"/>
    <cellStyle name="Vírgula 7 2 4 4 2" xfId="9080"/>
    <cellStyle name="Vírgula 7 2 4 4 2 2" xfId="14094"/>
    <cellStyle name="Vírgula 7 2 4 4 2 2 2" xfId="19574"/>
    <cellStyle name="Vírgula 7 2 4 4 2 3" xfId="16819"/>
    <cellStyle name="Vírgula 7 2 4 4 3" xfId="12902"/>
    <cellStyle name="Vírgula 7 2 4 4 3 2" xfId="18382"/>
    <cellStyle name="Vírgula 7 2 4 4 4" xfId="15628"/>
    <cellStyle name="Vírgula 7 2 4 5" xfId="5764"/>
    <cellStyle name="Vírgula 7 2 4 5 2" xfId="10706"/>
    <cellStyle name="Vírgula 7 2 4 5 2 2" xfId="14481"/>
    <cellStyle name="Vírgula 7 2 4 5 2 2 2" xfId="19961"/>
    <cellStyle name="Vírgula 7 2 4 5 2 3" xfId="17206"/>
    <cellStyle name="Vírgula 7 2 4 5 3" xfId="13310"/>
    <cellStyle name="Vírgula 7 2 4 5 3 2" xfId="18790"/>
    <cellStyle name="Vírgula 7 2 4 5 4" xfId="16035"/>
    <cellStyle name="Vírgula 7 2 4 6" xfId="7272"/>
    <cellStyle name="Vírgula 7 2 4 6 2" xfId="13667"/>
    <cellStyle name="Vírgula 7 2 4 6 2 2" xfId="19147"/>
    <cellStyle name="Vírgula 7 2 4 6 3" xfId="16392"/>
    <cellStyle name="Vírgula 7 2 4 7" xfId="2311"/>
    <cellStyle name="Vírgula 7 2 4 7 2" xfId="12504"/>
    <cellStyle name="Vírgula 7 2 4 7 2 2" xfId="17984"/>
    <cellStyle name="Vírgula 7 2 4 7 3" xfId="15230"/>
    <cellStyle name="Vírgula 7 2 4 8" xfId="12114"/>
    <cellStyle name="Vírgula 7 2 4 8 2" xfId="17595"/>
    <cellStyle name="Vírgula 7 2 4 9" xfId="14861"/>
    <cellStyle name="Vírgula 7 2 5" xfId="708"/>
    <cellStyle name="Vírgula 7 2 5 2" xfId="1174"/>
    <cellStyle name="Vírgula 7 2 5 2 2" xfId="1914"/>
    <cellStyle name="Vírgula 7 2 5 2 2 2" xfId="5265"/>
    <cellStyle name="Vírgula 7 2 5 2 2 2 2" xfId="10249"/>
    <cellStyle name="Vírgula 7 2 5 2 2 2 2 2" xfId="14296"/>
    <cellStyle name="Vírgula 7 2 5 2 2 2 2 2 2" xfId="19776"/>
    <cellStyle name="Vírgula 7 2 5 2 2 2 2 3" xfId="17021"/>
    <cellStyle name="Vírgula 7 2 5 2 2 2 3" xfId="13124"/>
    <cellStyle name="Vírgula 7 2 5 2 2 2 3 2" xfId="18604"/>
    <cellStyle name="Vírgula 7 2 5 2 2 2 4" xfId="15850"/>
    <cellStyle name="Vírgula 7 2 5 2 2 3" xfId="6994"/>
    <cellStyle name="Vírgula 7 2 5 2 2 3 2" xfId="11936"/>
    <cellStyle name="Vírgula 7 2 5 2 2 3 2 2" xfId="14696"/>
    <cellStyle name="Vírgula 7 2 5 2 2 3 2 2 2" xfId="20176"/>
    <cellStyle name="Vírgula 7 2 5 2 2 3 2 3" xfId="17421"/>
    <cellStyle name="Vírgula 7 2 5 2 2 3 3" xfId="13525"/>
    <cellStyle name="Vírgula 7 2 5 2 2 3 3 2" xfId="19005"/>
    <cellStyle name="Vírgula 7 2 5 2 2 3 4" xfId="16250"/>
    <cellStyle name="Vírgula 7 2 5 2 2 4" xfId="8502"/>
    <cellStyle name="Vírgula 7 2 5 2 2 4 2" xfId="13882"/>
    <cellStyle name="Vírgula 7 2 5 2 2 4 2 2" xfId="19362"/>
    <cellStyle name="Vírgula 7 2 5 2 2 4 3" xfId="16607"/>
    <cellStyle name="Vírgula 7 2 5 2 2 5" xfId="3541"/>
    <cellStyle name="Vírgula 7 2 5 2 2 5 2" xfId="12719"/>
    <cellStyle name="Vírgula 7 2 5 2 2 5 2 2" xfId="18199"/>
    <cellStyle name="Vírgula 7 2 5 2 2 5 3" xfId="15445"/>
    <cellStyle name="Vírgula 7 2 5 2 2 6" xfId="12353"/>
    <cellStyle name="Vírgula 7 2 5 2 2 6 2" xfId="17833"/>
    <cellStyle name="Vírgula 7 2 5 2 2 7" xfId="15079"/>
    <cellStyle name="Vírgula 7 2 5 2 3" xfId="4535"/>
    <cellStyle name="Vírgula 7 2 5 2 3 2" xfId="9519"/>
    <cellStyle name="Vírgula 7 2 5 2 3 2 2" xfId="14198"/>
    <cellStyle name="Vírgula 7 2 5 2 3 2 2 2" xfId="19678"/>
    <cellStyle name="Vírgula 7 2 5 2 3 2 3" xfId="16923"/>
    <cellStyle name="Vírgula 7 2 5 2 3 3" xfId="13026"/>
    <cellStyle name="Vírgula 7 2 5 2 3 3 2" xfId="18506"/>
    <cellStyle name="Vírgula 7 2 5 2 3 4" xfId="15752"/>
    <cellStyle name="Vírgula 7 2 5 2 4" xfId="6266"/>
    <cellStyle name="Vírgula 7 2 5 2 4 2" xfId="11208"/>
    <cellStyle name="Vírgula 7 2 5 2 4 2 2" xfId="14600"/>
    <cellStyle name="Vírgula 7 2 5 2 4 2 2 2" xfId="20080"/>
    <cellStyle name="Vírgula 7 2 5 2 4 2 3" xfId="17325"/>
    <cellStyle name="Vírgula 7 2 5 2 4 3" xfId="13429"/>
    <cellStyle name="Vírgula 7 2 5 2 4 3 2" xfId="18909"/>
    <cellStyle name="Vírgula 7 2 5 2 4 4" xfId="16154"/>
    <cellStyle name="Vírgula 7 2 5 2 5" xfId="7774"/>
    <cellStyle name="Vírgula 7 2 5 2 5 2" xfId="13786"/>
    <cellStyle name="Vírgula 7 2 5 2 5 2 2" xfId="19266"/>
    <cellStyle name="Vírgula 7 2 5 2 5 3" xfId="16511"/>
    <cellStyle name="Vírgula 7 2 5 2 6" xfId="2813"/>
    <cellStyle name="Vírgula 7 2 5 2 6 2" xfId="12623"/>
    <cellStyle name="Vírgula 7 2 5 2 6 2 2" xfId="18103"/>
    <cellStyle name="Vírgula 7 2 5 2 6 3" xfId="15349"/>
    <cellStyle name="Vírgula 7 2 5 2 7" xfId="12257"/>
    <cellStyle name="Vírgula 7 2 5 2 7 2" xfId="17737"/>
    <cellStyle name="Vírgula 7 2 5 2 8" xfId="14983"/>
    <cellStyle name="Vírgula 7 2 5 3" xfId="1913"/>
    <cellStyle name="Vírgula 7 2 5 3 2" xfId="5264"/>
    <cellStyle name="Vírgula 7 2 5 3 2 2" xfId="10248"/>
    <cellStyle name="Vírgula 7 2 5 3 2 2 2" xfId="14295"/>
    <cellStyle name="Vírgula 7 2 5 3 2 2 2 2" xfId="19775"/>
    <cellStyle name="Vírgula 7 2 5 3 2 2 3" xfId="17020"/>
    <cellStyle name="Vírgula 7 2 5 3 2 3" xfId="13123"/>
    <cellStyle name="Vírgula 7 2 5 3 2 3 2" xfId="18603"/>
    <cellStyle name="Vírgula 7 2 5 3 2 4" xfId="15849"/>
    <cellStyle name="Vírgula 7 2 5 3 3" xfId="6993"/>
    <cellStyle name="Vírgula 7 2 5 3 3 2" xfId="11935"/>
    <cellStyle name="Vírgula 7 2 5 3 3 2 2" xfId="14695"/>
    <cellStyle name="Vírgula 7 2 5 3 3 2 2 2" xfId="20175"/>
    <cellStyle name="Vírgula 7 2 5 3 3 2 3" xfId="17420"/>
    <cellStyle name="Vírgula 7 2 5 3 3 3" xfId="13524"/>
    <cellStyle name="Vírgula 7 2 5 3 3 3 2" xfId="19004"/>
    <cellStyle name="Vírgula 7 2 5 3 3 4" xfId="16249"/>
    <cellStyle name="Vírgula 7 2 5 3 4" xfId="8501"/>
    <cellStyle name="Vírgula 7 2 5 3 4 2" xfId="13881"/>
    <cellStyle name="Vírgula 7 2 5 3 4 2 2" xfId="19361"/>
    <cellStyle name="Vírgula 7 2 5 3 4 3" xfId="16606"/>
    <cellStyle name="Vírgula 7 2 5 3 5" xfId="3540"/>
    <cellStyle name="Vírgula 7 2 5 3 5 2" xfId="12718"/>
    <cellStyle name="Vírgula 7 2 5 3 5 2 2" xfId="18198"/>
    <cellStyle name="Vírgula 7 2 5 3 5 3" xfId="15444"/>
    <cellStyle name="Vírgula 7 2 5 3 6" xfId="12352"/>
    <cellStyle name="Vírgula 7 2 5 3 6 2" xfId="17832"/>
    <cellStyle name="Vírgula 7 2 5 3 7" xfId="15078"/>
    <cellStyle name="Vírgula 7 2 5 4" xfId="4152"/>
    <cellStyle name="Vírgula 7 2 5 4 2" xfId="9138"/>
    <cellStyle name="Vírgula 7 2 5 4 2 2" xfId="14107"/>
    <cellStyle name="Vírgula 7 2 5 4 2 2 2" xfId="19587"/>
    <cellStyle name="Vírgula 7 2 5 4 2 3" xfId="16832"/>
    <cellStyle name="Vírgula 7 2 5 4 3" xfId="12935"/>
    <cellStyle name="Vírgula 7 2 5 4 3 2" xfId="18415"/>
    <cellStyle name="Vírgula 7 2 5 4 4" xfId="15661"/>
    <cellStyle name="Vírgula 7 2 5 5" xfId="5899"/>
    <cellStyle name="Vírgula 7 2 5 5 2" xfId="10841"/>
    <cellStyle name="Vírgula 7 2 5 5 2 2" xfId="14513"/>
    <cellStyle name="Vírgula 7 2 5 5 2 2 2" xfId="19993"/>
    <cellStyle name="Vírgula 7 2 5 5 2 3" xfId="17238"/>
    <cellStyle name="Vírgula 7 2 5 5 3" xfId="13342"/>
    <cellStyle name="Vírgula 7 2 5 5 3 2" xfId="18822"/>
    <cellStyle name="Vírgula 7 2 5 5 4" xfId="16067"/>
    <cellStyle name="Vírgula 7 2 5 6" xfId="7407"/>
    <cellStyle name="Vírgula 7 2 5 6 2" xfId="13699"/>
    <cellStyle name="Vírgula 7 2 5 6 2 2" xfId="19179"/>
    <cellStyle name="Vírgula 7 2 5 6 3" xfId="16424"/>
    <cellStyle name="Vírgula 7 2 5 7" xfId="2446"/>
    <cellStyle name="Vírgula 7 2 5 7 2" xfId="12536"/>
    <cellStyle name="Vírgula 7 2 5 7 2 2" xfId="18016"/>
    <cellStyle name="Vírgula 7 2 5 7 3" xfId="15262"/>
    <cellStyle name="Vírgula 7 2 5 8" xfId="12154"/>
    <cellStyle name="Vírgula 7 2 5 8 2" xfId="17635"/>
    <cellStyle name="Vírgula 7 2 5 9" xfId="14894"/>
    <cellStyle name="Vírgula 7 2 6" xfId="383"/>
    <cellStyle name="Vírgula 7 2 6 2" xfId="1005"/>
    <cellStyle name="Vírgula 7 2 6 2 2" xfId="1916"/>
    <cellStyle name="Vírgula 7 2 6 2 2 2" xfId="5267"/>
    <cellStyle name="Vírgula 7 2 6 2 2 2 2" xfId="10251"/>
    <cellStyle name="Vírgula 7 2 6 2 2 2 2 2" xfId="14298"/>
    <cellStyle name="Vírgula 7 2 6 2 2 2 2 2 2" xfId="19778"/>
    <cellStyle name="Vírgula 7 2 6 2 2 2 2 3" xfId="17023"/>
    <cellStyle name="Vírgula 7 2 6 2 2 2 3" xfId="13126"/>
    <cellStyle name="Vírgula 7 2 6 2 2 2 3 2" xfId="18606"/>
    <cellStyle name="Vírgula 7 2 6 2 2 2 4" xfId="15852"/>
    <cellStyle name="Vírgula 7 2 6 2 2 3" xfId="6996"/>
    <cellStyle name="Vírgula 7 2 6 2 2 3 2" xfId="11938"/>
    <cellStyle name="Vírgula 7 2 6 2 2 3 2 2" xfId="14698"/>
    <cellStyle name="Vírgula 7 2 6 2 2 3 2 2 2" xfId="20178"/>
    <cellStyle name="Vírgula 7 2 6 2 2 3 2 3" xfId="17423"/>
    <cellStyle name="Vírgula 7 2 6 2 2 3 3" xfId="13527"/>
    <cellStyle name="Vírgula 7 2 6 2 2 3 3 2" xfId="19007"/>
    <cellStyle name="Vírgula 7 2 6 2 2 3 4" xfId="16252"/>
    <cellStyle name="Vírgula 7 2 6 2 2 4" xfId="8504"/>
    <cellStyle name="Vírgula 7 2 6 2 2 4 2" xfId="13884"/>
    <cellStyle name="Vírgula 7 2 6 2 2 4 2 2" xfId="19364"/>
    <cellStyle name="Vírgula 7 2 6 2 2 4 3" xfId="16609"/>
    <cellStyle name="Vírgula 7 2 6 2 2 5" xfId="3543"/>
    <cellStyle name="Vírgula 7 2 6 2 2 5 2" xfId="12721"/>
    <cellStyle name="Vírgula 7 2 6 2 2 5 2 2" xfId="18201"/>
    <cellStyle name="Vírgula 7 2 6 2 2 5 3" xfId="15447"/>
    <cellStyle name="Vírgula 7 2 6 2 2 6" xfId="12355"/>
    <cellStyle name="Vírgula 7 2 6 2 2 6 2" xfId="17835"/>
    <cellStyle name="Vírgula 7 2 6 2 2 7" xfId="15081"/>
    <cellStyle name="Vírgula 7 2 6 2 3" xfId="4430"/>
    <cellStyle name="Vírgula 7 2 6 2 3 2" xfId="9415"/>
    <cellStyle name="Vírgula 7 2 6 2 3 2 2" xfId="14173"/>
    <cellStyle name="Vírgula 7 2 6 2 3 2 2 2" xfId="19653"/>
    <cellStyle name="Vírgula 7 2 6 2 3 2 3" xfId="16898"/>
    <cellStyle name="Vírgula 7 2 6 2 3 3" xfId="13001"/>
    <cellStyle name="Vírgula 7 2 6 2 3 3 2" xfId="18481"/>
    <cellStyle name="Vírgula 7 2 6 2 3 4" xfId="15727"/>
    <cellStyle name="Vírgula 7 2 6 2 4" xfId="6172"/>
    <cellStyle name="Vírgula 7 2 6 2 4 2" xfId="11114"/>
    <cellStyle name="Vírgula 7 2 6 2 4 2 2" xfId="14578"/>
    <cellStyle name="Vírgula 7 2 6 2 4 2 2 2" xfId="20058"/>
    <cellStyle name="Vírgula 7 2 6 2 4 2 3" xfId="17303"/>
    <cellStyle name="Vírgula 7 2 6 2 4 3" xfId="13407"/>
    <cellStyle name="Vírgula 7 2 6 2 4 3 2" xfId="18887"/>
    <cellStyle name="Vírgula 7 2 6 2 4 4" xfId="16132"/>
    <cellStyle name="Vírgula 7 2 6 2 5" xfId="7680"/>
    <cellStyle name="Vírgula 7 2 6 2 5 2" xfId="13764"/>
    <cellStyle name="Vírgula 7 2 6 2 5 2 2" xfId="19244"/>
    <cellStyle name="Vírgula 7 2 6 2 5 3" xfId="16489"/>
    <cellStyle name="Vírgula 7 2 6 2 6" xfId="2719"/>
    <cellStyle name="Vírgula 7 2 6 2 6 2" xfId="12601"/>
    <cellStyle name="Vírgula 7 2 6 2 6 2 2" xfId="18081"/>
    <cellStyle name="Vírgula 7 2 6 2 6 3" xfId="15327"/>
    <cellStyle name="Vírgula 7 2 6 2 7" xfId="12223"/>
    <cellStyle name="Vírgula 7 2 6 2 7 2" xfId="17704"/>
    <cellStyle name="Vírgula 7 2 6 2 8" xfId="14961"/>
    <cellStyle name="Vírgula 7 2 6 3" xfId="1915"/>
    <cellStyle name="Vírgula 7 2 6 3 2" xfId="5266"/>
    <cellStyle name="Vírgula 7 2 6 3 2 2" xfId="10250"/>
    <cellStyle name="Vírgula 7 2 6 3 2 2 2" xfId="14297"/>
    <cellStyle name="Vírgula 7 2 6 3 2 2 2 2" xfId="19777"/>
    <cellStyle name="Vírgula 7 2 6 3 2 2 3" xfId="17022"/>
    <cellStyle name="Vírgula 7 2 6 3 2 3" xfId="13125"/>
    <cellStyle name="Vírgula 7 2 6 3 2 3 2" xfId="18605"/>
    <cellStyle name="Vírgula 7 2 6 3 2 4" xfId="15851"/>
    <cellStyle name="Vírgula 7 2 6 3 3" xfId="6995"/>
    <cellStyle name="Vírgula 7 2 6 3 3 2" xfId="11937"/>
    <cellStyle name="Vírgula 7 2 6 3 3 2 2" xfId="14697"/>
    <cellStyle name="Vírgula 7 2 6 3 3 2 2 2" xfId="20177"/>
    <cellStyle name="Vírgula 7 2 6 3 3 2 3" xfId="17422"/>
    <cellStyle name="Vírgula 7 2 6 3 3 3" xfId="13526"/>
    <cellStyle name="Vírgula 7 2 6 3 3 3 2" xfId="19006"/>
    <cellStyle name="Vírgula 7 2 6 3 3 4" xfId="16251"/>
    <cellStyle name="Vírgula 7 2 6 3 4" xfId="8503"/>
    <cellStyle name="Vírgula 7 2 6 3 4 2" xfId="13883"/>
    <cellStyle name="Vírgula 7 2 6 3 4 2 2" xfId="19363"/>
    <cellStyle name="Vírgula 7 2 6 3 4 3" xfId="16608"/>
    <cellStyle name="Vírgula 7 2 6 3 5" xfId="3542"/>
    <cellStyle name="Vírgula 7 2 6 3 5 2" xfId="12720"/>
    <cellStyle name="Vírgula 7 2 6 3 5 2 2" xfId="18200"/>
    <cellStyle name="Vírgula 7 2 6 3 5 3" xfId="15446"/>
    <cellStyle name="Vírgula 7 2 6 3 6" xfId="12354"/>
    <cellStyle name="Vírgula 7 2 6 3 6 2" xfId="17834"/>
    <cellStyle name="Vírgula 7 2 6 3 7" xfId="15080"/>
    <cellStyle name="Vírgula 7 2 6 4" xfId="3949"/>
    <cellStyle name="Vírgula 7 2 6 4 2" xfId="9028"/>
    <cellStyle name="Vírgula 7 2 6 4 2 2" xfId="14082"/>
    <cellStyle name="Vírgula 7 2 6 4 2 2 2" xfId="19562"/>
    <cellStyle name="Vírgula 7 2 6 4 2 3" xfId="16807"/>
    <cellStyle name="Vírgula 7 2 6 4 3" xfId="12887"/>
    <cellStyle name="Vírgula 7 2 6 4 3 2" xfId="18367"/>
    <cellStyle name="Vírgula 7 2 6 4 4" xfId="15613"/>
    <cellStyle name="Vírgula 7 2 6 5" xfId="5715"/>
    <cellStyle name="Vírgula 7 2 6 5 2" xfId="10657"/>
    <cellStyle name="Vírgula 7 2 6 5 2 2" xfId="14469"/>
    <cellStyle name="Vírgula 7 2 6 5 2 2 2" xfId="19949"/>
    <cellStyle name="Vírgula 7 2 6 5 2 3" xfId="17194"/>
    <cellStyle name="Vírgula 7 2 6 5 3" xfId="13298"/>
    <cellStyle name="Vírgula 7 2 6 5 3 2" xfId="18778"/>
    <cellStyle name="Vírgula 7 2 6 5 4" xfId="16023"/>
    <cellStyle name="Vírgula 7 2 6 6" xfId="7223"/>
    <cellStyle name="Vírgula 7 2 6 6 2" xfId="13655"/>
    <cellStyle name="Vírgula 7 2 6 6 2 2" xfId="19135"/>
    <cellStyle name="Vírgula 7 2 6 6 3" xfId="16380"/>
    <cellStyle name="Vírgula 7 2 6 7" xfId="2262"/>
    <cellStyle name="Vírgula 7 2 6 7 2" xfId="12492"/>
    <cellStyle name="Vírgula 7 2 6 7 2 2" xfId="17972"/>
    <cellStyle name="Vírgula 7 2 6 7 3" xfId="15218"/>
    <cellStyle name="Vírgula 7 2 6 8" xfId="12094"/>
    <cellStyle name="Vírgula 7 2 6 8 2" xfId="17575"/>
    <cellStyle name="Vírgula 7 2 6 9" xfId="14848"/>
    <cellStyle name="Vírgula 7 2 7" xfId="858"/>
    <cellStyle name="Vírgula 7 2 7 2" xfId="1917"/>
    <cellStyle name="Vírgula 7 2 7 2 2" xfId="5268"/>
    <cellStyle name="Vírgula 7 2 7 2 2 2" xfId="10252"/>
    <cellStyle name="Vírgula 7 2 7 2 2 2 2" xfId="14299"/>
    <cellStyle name="Vírgula 7 2 7 2 2 2 2 2" xfId="19779"/>
    <cellStyle name="Vírgula 7 2 7 2 2 2 3" xfId="17024"/>
    <cellStyle name="Vírgula 7 2 7 2 2 3" xfId="13127"/>
    <cellStyle name="Vírgula 7 2 7 2 2 3 2" xfId="18607"/>
    <cellStyle name="Vírgula 7 2 7 2 2 4" xfId="15853"/>
    <cellStyle name="Vírgula 7 2 7 2 3" xfId="6997"/>
    <cellStyle name="Vírgula 7 2 7 2 3 2" xfId="11939"/>
    <cellStyle name="Vírgula 7 2 7 2 3 2 2" xfId="14699"/>
    <cellStyle name="Vírgula 7 2 7 2 3 2 2 2" xfId="20179"/>
    <cellStyle name="Vírgula 7 2 7 2 3 2 3" xfId="17424"/>
    <cellStyle name="Vírgula 7 2 7 2 3 3" xfId="13528"/>
    <cellStyle name="Vírgula 7 2 7 2 3 3 2" xfId="19008"/>
    <cellStyle name="Vírgula 7 2 7 2 3 4" xfId="16253"/>
    <cellStyle name="Vírgula 7 2 7 2 4" xfId="8505"/>
    <cellStyle name="Vírgula 7 2 7 2 4 2" xfId="13885"/>
    <cellStyle name="Vírgula 7 2 7 2 4 2 2" xfId="19365"/>
    <cellStyle name="Vírgula 7 2 7 2 4 3" xfId="16610"/>
    <cellStyle name="Vírgula 7 2 7 2 5" xfId="3544"/>
    <cellStyle name="Vírgula 7 2 7 2 5 2" xfId="12722"/>
    <cellStyle name="Vírgula 7 2 7 2 5 2 2" xfId="18202"/>
    <cellStyle name="Vírgula 7 2 7 2 5 3" xfId="15448"/>
    <cellStyle name="Vírgula 7 2 7 2 6" xfId="12356"/>
    <cellStyle name="Vírgula 7 2 7 2 6 2" xfId="17836"/>
    <cellStyle name="Vírgula 7 2 7 2 7" xfId="15082"/>
    <cellStyle name="Vírgula 7 2 7 3" xfId="4293"/>
    <cellStyle name="Vírgula 7 2 7 3 2" xfId="9279"/>
    <cellStyle name="Vírgula 7 2 7 3 2 2" xfId="14140"/>
    <cellStyle name="Vírgula 7 2 7 3 2 2 2" xfId="19620"/>
    <cellStyle name="Vírgula 7 2 7 3 2 3" xfId="16865"/>
    <cellStyle name="Vírgula 7 2 7 3 3" xfId="12968"/>
    <cellStyle name="Vírgula 7 2 7 3 3 2" xfId="18448"/>
    <cellStyle name="Vírgula 7 2 7 3 4" xfId="15694"/>
    <cellStyle name="Vírgula 7 2 7 4" xfId="6037"/>
    <cellStyle name="Vírgula 7 2 7 4 2" xfId="10979"/>
    <cellStyle name="Vírgula 7 2 7 4 2 2" xfId="14546"/>
    <cellStyle name="Vírgula 7 2 7 4 2 2 2" xfId="20026"/>
    <cellStyle name="Vírgula 7 2 7 4 2 3" xfId="17271"/>
    <cellStyle name="Vírgula 7 2 7 4 3" xfId="13375"/>
    <cellStyle name="Vírgula 7 2 7 4 3 2" xfId="18855"/>
    <cellStyle name="Vírgula 7 2 7 4 4" xfId="16100"/>
    <cellStyle name="Vírgula 7 2 7 5" xfId="7545"/>
    <cellStyle name="Vírgula 7 2 7 5 2" xfId="13732"/>
    <cellStyle name="Vírgula 7 2 7 5 2 2" xfId="19212"/>
    <cellStyle name="Vírgula 7 2 7 5 3" xfId="16457"/>
    <cellStyle name="Vírgula 7 2 7 6" xfId="2584"/>
    <cellStyle name="Vírgula 7 2 7 6 2" xfId="12569"/>
    <cellStyle name="Vírgula 7 2 7 6 2 2" xfId="18049"/>
    <cellStyle name="Vírgula 7 2 7 6 3" xfId="15295"/>
    <cellStyle name="Vírgula 7 2 7 7" xfId="12188"/>
    <cellStyle name="Vírgula 7 2 7 7 2" xfId="17669"/>
    <cellStyle name="Vírgula 7 2 7 8" xfId="14927"/>
    <cellStyle name="Vírgula 7 2 8" xfId="1324"/>
    <cellStyle name="Vírgula 7 2 8 2" xfId="4675"/>
    <cellStyle name="Vírgula 7 2 8 2 2" xfId="9659"/>
    <cellStyle name="Vírgula 7 2 8 2 2 2" xfId="14233"/>
    <cellStyle name="Vírgula 7 2 8 2 2 2 2" xfId="19713"/>
    <cellStyle name="Vírgula 7 2 8 2 2 3" xfId="16958"/>
    <cellStyle name="Vírgula 7 2 8 2 3" xfId="13061"/>
    <cellStyle name="Vírgula 7 2 8 2 3 2" xfId="18541"/>
    <cellStyle name="Vírgula 7 2 8 2 4" xfId="15787"/>
    <cellStyle name="Vírgula 7 2 8 3" xfId="6404"/>
    <cellStyle name="Vírgula 7 2 8 3 2" xfId="11346"/>
    <cellStyle name="Vírgula 7 2 8 3 2 2" xfId="14633"/>
    <cellStyle name="Vírgula 7 2 8 3 2 2 2" xfId="20113"/>
    <cellStyle name="Vírgula 7 2 8 3 2 3" xfId="17358"/>
    <cellStyle name="Vírgula 7 2 8 3 3" xfId="13462"/>
    <cellStyle name="Vírgula 7 2 8 3 3 2" xfId="18942"/>
    <cellStyle name="Vírgula 7 2 8 3 4" xfId="16187"/>
    <cellStyle name="Vírgula 7 2 8 4" xfId="7912"/>
    <cellStyle name="Vírgula 7 2 8 4 2" xfId="13819"/>
    <cellStyle name="Vírgula 7 2 8 4 2 2" xfId="19299"/>
    <cellStyle name="Vírgula 7 2 8 4 3" xfId="16544"/>
    <cellStyle name="Vírgula 7 2 8 5" xfId="2951"/>
    <cellStyle name="Vírgula 7 2 8 5 2" xfId="12656"/>
    <cellStyle name="Vírgula 7 2 8 5 2 2" xfId="18136"/>
    <cellStyle name="Vírgula 7 2 8 5 3" xfId="15382"/>
    <cellStyle name="Vírgula 7 2 8 6" xfId="12290"/>
    <cellStyle name="Vírgula 7 2 8 6 2" xfId="17770"/>
    <cellStyle name="Vírgula 7 2 8 7" xfId="15016"/>
    <cellStyle name="Vírgula 7 2 9" xfId="268"/>
    <cellStyle name="Vírgula 7 2 9 2" xfId="3893"/>
    <cellStyle name="Vírgula 7 2 9 2 2" xfId="8980"/>
    <cellStyle name="Vírgula 7 2 9 2 2 2" xfId="14071"/>
    <cellStyle name="Vírgula 7 2 9 2 2 2 2" xfId="19551"/>
    <cellStyle name="Vírgula 7 2 9 2 2 3" xfId="16796"/>
    <cellStyle name="Vírgula 7 2 9 2 3" xfId="12875"/>
    <cellStyle name="Vírgula 7 2 9 2 3 2" xfId="18355"/>
    <cellStyle name="Vírgula 7 2 9 2 4" xfId="15601"/>
    <cellStyle name="Vírgula 7 2 9 3" xfId="5671"/>
    <cellStyle name="Vírgula 7 2 9 3 2" xfId="10613"/>
    <cellStyle name="Vírgula 7 2 9 3 2 2" xfId="14459"/>
    <cellStyle name="Vírgula 7 2 9 3 2 2 2" xfId="19939"/>
    <cellStyle name="Vírgula 7 2 9 3 2 3" xfId="17184"/>
    <cellStyle name="Vírgula 7 2 9 3 3" xfId="13288"/>
    <cellStyle name="Vírgula 7 2 9 3 3 2" xfId="18768"/>
    <cellStyle name="Vírgula 7 2 9 3 4" xfId="16013"/>
    <cellStyle name="Vírgula 7 2 9 4" xfId="7179"/>
    <cellStyle name="Vírgula 7 2 9 4 2" xfId="13645"/>
    <cellStyle name="Vírgula 7 2 9 4 2 2" xfId="19125"/>
    <cellStyle name="Vírgula 7 2 9 4 3" xfId="16370"/>
    <cellStyle name="Vírgula 7 2 9 5" xfId="2218"/>
    <cellStyle name="Vírgula 7 2 9 5 2" xfId="12482"/>
    <cellStyle name="Vírgula 7 2 9 5 2 2" xfId="17962"/>
    <cellStyle name="Vírgula 7 2 9 5 3" xfId="15208"/>
    <cellStyle name="Vírgula 7 2 9 6" xfId="12076"/>
    <cellStyle name="Vírgula 7 2 9 6 2" xfId="17557"/>
    <cellStyle name="Vírgula 7 2 9 7" xfId="14836"/>
    <cellStyle name="Vírgula 7 20" xfId="14823"/>
    <cellStyle name="Vírgula 7 3" xfId="167"/>
    <cellStyle name="Vírgula 7 3 10" xfId="2147"/>
    <cellStyle name="Vírgula 7 3 10 2" xfId="4400"/>
    <cellStyle name="Vírgula 7 3 10 2 2" xfId="9385"/>
    <cellStyle name="Vírgula 7 3 10 2 2 2" xfId="14168"/>
    <cellStyle name="Vírgula 7 3 10 2 2 2 2" xfId="19648"/>
    <cellStyle name="Vírgula 7 3 10 2 2 3" xfId="16893"/>
    <cellStyle name="Vírgula 7 3 10 2 3" xfId="12996"/>
    <cellStyle name="Vírgula 7 3 10 2 3 2" xfId="18476"/>
    <cellStyle name="Vírgula 7 3 10 2 4" xfId="15722"/>
    <cellStyle name="Vírgula 7 3 10 3" xfId="8652"/>
    <cellStyle name="Vírgula 7 3 10 3 2" xfId="13996"/>
    <cellStyle name="Vírgula 7 3 10 3 2 2" xfId="19476"/>
    <cellStyle name="Vírgula 7 3 10 3 3" xfId="16721"/>
    <cellStyle name="Vírgula 7 3 10 4" xfId="12475"/>
    <cellStyle name="Vírgula 7 3 10 4 2" xfId="17955"/>
    <cellStyle name="Vírgula 7 3 10 5" xfId="15201"/>
    <cellStyle name="Vírgula 7 3 11" xfId="3692"/>
    <cellStyle name="Vírgula 7 3 11 2" xfId="8789"/>
    <cellStyle name="Vírgula 7 3 11 2 2" xfId="14028"/>
    <cellStyle name="Vírgula 7 3 11 2 2 2" xfId="19508"/>
    <cellStyle name="Vírgula 7 3 11 2 3" xfId="16753"/>
    <cellStyle name="Vírgula 7 3 11 3" xfId="12831"/>
    <cellStyle name="Vírgula 7 3 11 3 2" xfId="18311"/>
    <cellStyle name="Vírgula 7 3 11 4" xfId="15557"/>
    <cellStyle name="Vírgula 7 3 12" xfId="3843"/>
    <cellStyle name="Vírgula 7 3 12 2" xfId="8934"/>
    <cellStyle name="Vírgula 7 3 12 2 2" xfId="14064"/>
    <cellStyle name="Vírgula 7 3 12 2 2 2" xfId="19544"/>
    <cellStyle name="Vírgula 7 3 12 2 3" xfId="16789"/>
    <cellStyle name="Vírgula 7 3 12 3" xfId="12867"/>
    <cellStyle name="Vírgula 7 3 12 3 2" xfId="18347"/>
    <cellStyle name="Vírgula 7 3 12 4" xfId="15593"/>
    <cellStyle name="Vírgula 7 3 13" xfId="5628"/>
    <cellStyle name="Vírgula 7 3 13 2" xfId="10570"/>
    <cellStyle name="Vírgula 7 3 13 2 2" xfId="14452"/>
    <cellStyle name="Vírgula 7 3 13 2 2 2" xfId="19932"/>
    <cellStyle name="Vírgula 7 3 13 2 3" xfId="17177"/>
    <cellStyle name="Vírgula 7 3 13 3" xfId="13281"/>
    <cellStyle name="Vírgula 7 3 13 3 2" xfId="18761"/>
    <cellStyle name="Vírgula 7 3 13 4" xfId="16006"/>
    <cellStyle name="Vírgula 7 3 14" xfId="7136"/>
    <cellStyle name="Vírgula 7 3 14 2" xfId="13638"/>
    <cellStyle name="Vírgula 7 3 14 2 2" xfId="19118"/>
    <cellStyle name="Vírgula 7 3 14 3" xfId="16363"/>
    <cellStyle name="Vírgula 7 3 15" xfId="2110"/>
    <cellStyle name="Vírgula 7 3 15 2" xfId="12466"/>
    <cellStyle name="Vírgula 7 3 15 2 2" xfId="17946"/>
    <cellStyle name="Vírgula 7 3 15 3" xfId="15192"/>
    <cellStyle name="Vírgula 7 3 16" xfId="12067"/>
    <cellStyle name="Vírgula 7 3 16 2" xfId="17548"/>
    <cellStyle name="Vírgula 7 3 17" xfId="14829"/>
    <cellStyle name="Vírgula 7 3 2" xfId="614"/>
    <cellStyle name="Vírgula 7 3 2 10" xfId="2359"/>
    <cellStyle name="Vírgula 7 3 2 10 2" xfId="12516"/>
    <cellStyle name="Vírgula 7 3 2 10 2 2" xfId="17996"/>
    <cellStyle name="Vírgula 7 3 2 10 3" xfId="15242"/>
    <cellStyle name="Vírgula 7 3 2 11" xfId="12134"/>
    <cellStyle name="Vírgula 7 3 2 11 2" xfId="17615"/>
    <cellStyle name="Vírgula 7 3 2 12" xfId="14874"/>
    <cellStyle name="Vírgula 7 3 2 2" xfId="757"/>
    <cellStyle name="Vírgula 7 3 2 2 2" xfId="1222"/>
    <cellStyle name="Vírgula 7 3 2 2 2 2" xfId="1920"/>
    <cellStyle name="Vírgula 7 3 2 2 2 2 2" xfId="5271"/>
    <cellStyle name="Vírgula 7 3 2 2 2 2 2 2" xfId="10255"/>
    <cellStyle name="Vírgula 7 3 2 2 2 2 2 2 2" xfId="14302"/>
    <cellStyle name="Vírgula 7 3 2 2 2 2 2 2 2 2" xfId="19782"/>
    <cellStyle name="Vírgula 7 3 2 2 2 2 2 2 3" xfId="17027"/>
    <cellStyle name="Vírgula 7 3 2 2 2 2 2 3" xfId="13130"/>
    <cellStyle name="Vírgula 7 3 2 2 2 2 2 3 2" xfId="18610"/>
    <cellStyle name="Vírgula 7 3 2 2 2 2 2 4" xfId="15856"/>
    <cellStyle name="Vírgula 7 3 2 2 2 2 3" xfId="7000"/>
    <cellStyle name="Vírgula 7 3 2 2 2 2 3 2" xfId="11942"/>
    <cellStyle name="Vírgula 7 3 2 2 2 2 3 2 2" xfId="14702"/>
    <cellStyle name="Vírgula 7 3 2 2 2 2 3 2 2 2" xfId="20182"/>
    <cellStyle name="Vírgula 7 3 2 2 2 2 3 2 3" xfId="17427"/>
    <cellStyle name="Vírgula 7 3 2 2 2 2 3 3" xfId="13531"/>
    <cellStyle name="Vírgula 7 3 2 2 2 2 3 3 2" xfId="19011"/>
    <cellStyle name="Vírgula 7 3 2 2 2 2 3 4" xfId="16256"/>
    <cellStyle name="Vírgula 7 3 2 2 2 2 4" xfId="8508"/>
    <cellStyle name="Vírgula 7 3 2 2 2 2 4 2" xfId="13888"/>
    <cellStyle name="Vírgula 7 3 2 2 2 2 4 2 2" xfId="19368"/>
    <cellStyle name="Vírgula 7 3 2 2 2 2 4 3" xfId="16613"/>
    <cellStyle name="Vírgula 7 3 2 2 2 2 5" xfId="3547"/>
    <cellStyle name="Vírgula 7 3 2 2 2 2 5 2" xfId="12725"/>
    <cellStyle name="Vírgula 7 3 2 2 2 2 5 2 2" xfId="18205"/>
    <cellStyle name="Vírgula 7 3 2 2 2 2 5 3" xfId="15451"/>
    <cellStyle name="Vírgula 7 3 2 2 2 2 6" xfId="12359"/>
    <cellStyle name="Vírgula 7 3 2 2 2 2 6 2" xfId="17839"/>
    <cellStyle name="Vírgula 7 3 2 2 2 2 7" xfId="15085"/>
    <cellStyle name="Vírgula 7 3 2 2 2 3" xfId="4583"/>
    <cellStyle name="Vírgula 7 3 2 2 2 3 2" xfId="9567"/>
    <cellStyle name="Vírgula 7 3 2 2 2 3 2 2" xfId="14210"/>
    <cellStyle name="Vírgula 7 3 2 2 2 3 2 2 2" xfId="19690"/>
    <cellStyle name="Vírgula 7 3 2 2 2 3 2 3" xfId="16935"/>
    <cellStyle name="Vírgula 7 3 2 2 2 3 3" xfId="13038"/>
    <cellStyle name="Vírgula 7 3 2 2 2 3 3 2" xfId="18518"/>
    <cellStyle name="Vírgula 7 3 2 2 2 3 4" xfId="15764"/>
    <cellStyle name="Vírgula 7 3 2 2 2 4" xfId="6314"/>
    <cellStyle name="Vírgula 7 3 2 2 2 4 2" xfId="11256"/>
    <cellStyle name="Vírgula 7 3 2 2 2 4 2 2" xfId="14612"/>
    <cellStyle name="Vírgula 7 3 2 2 2 4 2 2 2" xfId="20092"/>
    <cellStyle name="Vírgula 7 3 2 2 2 4 2 3" xfId="17337"/>
    <cellStyle name="Vírgula 7 3 2 2 2 4 3" xfId="13441"/>
    <cellStyle name="Vírgula 7 3 2 2 2 4 3 2" xfId="18921"/>
    <cellStyle name="Vírgula 7 3 2 2 2 4 4" xfId="16166"/>
    <cellStyle name="Vírgula 7 3 2 2 2 5" xfId="7822"/>
    <cellStyle name="Vírgula 7 3 2 2 2 5 2" xfId="13798"/>
    <cellStyle name="Vírgula 7 3 2 2 2 5 2 2" xfId="19278"/>
    <cellStyle name="Vírgula 7 3 2 2 2 5 3" xfId="16523"/>
    <cellStyle name="Vírgula 7 3 2 2 2 6" xfId="2861"/>
    <cellStyle name="Vírgula 7 3 2 2 2 6 2" xfId="12635"/>
    <cellStyle name="Vírgula 7 3 2 2 2 6 2 2" xfId="18115"/>
    <cellStyle name="Vírgula 7 3 2 2 2 6 3" xfId="15361"/>
    <cellStyle name="Vírgula 7 3 2 2 2 7" xfId="12269"/>
    <cellStyle name="Vírgula 7 3 2 2 2 7 2" xfId="17749"/>
    <cellStyle name="Vírgula 7 3 2 2 2 8" xfId="14995"/>
    <cellStyle name="Vírgula 7 3 2 2 3" xfId="1919"/>
    <cellStyle name="Vírgula 7 3 2 2 3 2" xfId="5270"/>
    <cellStyle name="Vírgula 7 3 2 2 3 2 2" xfId="10254"/>
    <cellStyle name="Vírgula 7 3 2 2 3 2 2 2" xfId="14301"/>
    <cellStyle name="Vírgula 7 3 2 2 3 2 2 2 2" xfId="19781"/>
    <cellStyle name="Vírgula 7 3 2 2 3 2 2 3" xfId="17026"/>
    <cellStyle name="Vírgula 7 3 2 2 3 2 3" xfId="13129"/>
    <cellStyle name="Vírgula 7 3 2 2 3 2 3 2" xfId="18609"/>
    <cellStyle name="Vírgula 7 3 2 2 3 2 4" xfId="15855"/>
    <cellStyle name="Vírgula 7 3 2 2 3 3" xfId="6999"/>
    <cellStyle name="Vírgula 7 3 2 2 3 3 2" xfId="11941"/>
    <cellStyle name="Vírgula 7 3 2 2 3 3 2 2" xfId="14701"/>
    <cellStyle name="Vírgula 7 3 2 2 3 3 2 2 2" xfId="20181"/>
    <cellStyle name="Vírgula 7 3 2 2 3 3 2 3" xfId="17426"/>
    <cellStyle name="Vírgula 7 3 2 2 3 3 3" xfId="13530"/>
    <cellStyle name="Vírgula 7 3 2 2 3 3 3 2" xfId="19010"/>
    <cellStyle name="Vírgula 7 3 2 2 3 3 4" xfId="16255"/>
    <cellStyle name="Vírgula 7 3 2 2 3 4" xfId="8507"/>
    <cellStyle name="Vírgula 7 3 2 2 3 4 2" xfId="13887"/>
    <cellStyle name="Vírgula 7 3 2 2 3 4 2 2" xfId="19367"/>
    <cellStyle name="Vírgula 7 3 2 2 3 4 3" xfId="16612"/>
    <cellStyle name="Vírgula 7 3 2 2 3 5" xfId="3546"/>
    <cellStyle name="Vírgula 7 3 2 2 3 5 2" xfId="12724"/>
    <cellStyle name="Vírgula 7 3 2 2 3 5 2 2" xfId="18204"/>
    <cellStyle name="Vírgula 7 3 2 2 3 5 3" xfId="15450"/>
    <cellStyle name="Vírgula 7 3 2 2 3 6" xfId="12358"/>
    <cellStyle name="Vírgula 7 3 2 2 3 6 2" xfId="17838"/>
    <cellStyle name="Vírgula 7 3 2 2 3 7" xfId="15084"/>
    <cellStyle name="Vírgula 7 3 2 2 4" xfId="4200"/>
    <cellStyle name="Vírgula 7 3 2 2 4 2" xfId="9186"/>
    <cellStyle name="Vírgula 7 3 2 2 4 2 2" xfId="14119"/>
    <cellStyle name="Vírgula 7 3 2 2 4 2 2 2" xfId="19599"/>
    <cellStyle name="Vírgula 7 3 2 2 4 2 3" xfId="16844"/>
    <cellStyle name="Vírgula 7 3 2 2 4 3" xfId="12947"/>
    <cellStyle name="Vírgula 7 3 2 2 4 3 2" xfId="18427"/>
    <cellStyle name="Vírgula 7 3 2 2 4 4" xfId="15673"/>
    <cellStyle name="Vírgula 7 3 2 2 5" xfId="5947"/>
    <cellStyle name="Vírgula 7 3 2 2 5 2" xfId="10889"/>
    <cellStyle name="Vírgula 7 3 2 2 5 2 2" xfId="14525"/>
    <cellStyle name="Vírgula 7 3 2 2 5 2 2 2" xfId="20005"/>
    <cellStyle name="Vírgula 7 3 2 2 5 2 3" xfId="17250"/>
    <cellStyle name="Vírgula 7 3 2 2 5 3" xfId="13354"/>
    <cellStyle name="Vírgula 7 3 2 2 5 3 2" xfId="18834"/>
    <cellStyle name="Vírgula 7 3 2 2 5 4" xfId="16079"/>
    <cellStyle name="Vírgula 7 3 2 2 6" xfId="7455"/>
    <cellStyle name="Vírgula 7 3 2 2 6 2" xfId="13711"/>
    <cellStyle name="Vírgula 7 3 2 2 6 2 2" xfId="19191"/>
    <cellStyle name="Vírgula 7 3 2 2 6 3" xfId="16436"/>
    <cellStyle name="Vírgula 7 3 2 2 7" xfId="2494"/>
    <cellStyle name="Vírgula 7 3 2 2 7 2" xfId="12548"/>
    <cellStyle name="Vírgula 7 3 2 2 7 2 2" xfId="18028"/>
    <cellStyle name="Vírgula 7 3 2 2 7 3" xfId="15274"/>
    <cellStyle name="Vírgula 7 3 2 2 8" xfId="12166"/>
    <cellStyle name="Vírgula 7 3 2 2 8 2" xfId="17647"/>
    <cellStyle name="Vírgula 7 3 2 2 9" xfId="14906"/>
    <cellStyle name="Vírgula 7 3 2 3" xfId="910"/>
    <cellStyle name="Vírgula 7 3 2 3 2" xfId="1921"/>
    <cellStyle name="Vírgula 7 3 2 3 2 2" xfId="5272"/>
    <cellStyle name="Vírgula 7 3 2 3 2 2 2" xfId="10256"/>
    <cellStyle name="Vírgula 7 3 2 3 2 2 2 2" xfId="14303"/>
    <cellStyle name="Vírgula 7 3 2 3 2 2 2 2 2" xfId="19783"/>
    <cellStyle name="Vírgula 7 3 2 3 2 2 2 3" xfId="17028"/>
    <cellStyle name="Vírgula 7 3 2 3 2 2 3" xfId="13131"/>
    <cellStyle name="Vírgula 7 3 2 3 2 2 3 2" xfId="18611"/>
    <cellStyle name="Vírgula 7 3 2 3 2 2 4" xfId="15857"/>
    <cellStyle name="Vírgula 7 3 2 3 2 3" xfId="7001"/>
    <cellStyle name="Vírgula 7 3 2 3 2 3 2" xfId="11943"/>
    <cellStyle name="Vírgula 7 3 2 3 2 3 2 2" xfId="14703"/>
    <cellStyle name="Vírgula 7 3 2 3 2 3 2 2 2" xfId="20183"/>
    <cellStyle name="Vírgula 7 3 2 3 2 3 2 3" xfId="17428"/>
    <cellStyle name="Vírgula 7 3 2 3 2 3 3" xfId="13532"/>
    <cellStyle name="Vírgula 7 3 2 3 2 3 3 2" xfId="19012"/>
    <cellStyle name="Vírgula 7 3 2 3 2 3 4" xfId="16257"/>
    <cellStyle name="Vírgula 7 3 2 3 2 4" xfId="8509"/>
    <cellStyle name="Vírgula 7 3 2 3 2 4 2" xfId="13889"/>
    <cellStyle name="Vírgula 7 3 2 3 2 4 2 2" xfId="19369"/>
    <cellStyle name="Vírgula 7 3 2 3 2 4 3" xfId="16614"/>
    <cellStyle name="Vírgula 7 3 2 3 2 5" xfId="3548"/>
    <cellStyle name="Vírgula 7 3 2 3 2 5 2" xfId="12726"/>
    <cellStyle name="Vírgula 7 3 2 3 2 5 2 2" xfId="18206"/>
    <cellStyle name="Vírgula 7 3 2 3 2 5 3" xfId="15452"/>
    <cellStyle name="Vírgula 7 3 2 3 2 6" xfId="12360"/>
    <cellStyle name="Vírgula 7 3 2 3 2 6 2" xfId="17840"/>
    <cellStyle name="Vírgula 7 3 2 3 2 7" xfId="15086"/>
    <cellStyle name="Vírgula 7 3 2 3 3" xfId="4342"/>
    <cellStyle name="Vírgula 7 3 2 3 3 2" xfId="9327"/>
    <cellStyle name="Vírgula 7 3 2 3 3 2 2" xfId="14152"/>
    <cellStyle name="Vírgula 7 3 2 3 3 2 2 2" xfId="19632"/>
    <cellStyle name="Vírgula 7 3 2 3 3 2 3" xfId="16877"/>
    <cellStyle name="Vírgula 7 3 2 3 3 3" xfId="12980"/>
    <cellStyle name="Vírgula 7 3 2 3 3 3 2" xfId="18460"/>
    <cellStyle name="Vírgula 7 3 2 3 3 4" xfId="15706"/>
    <cellStyle name="Vírgula 7 3 2 3 4" xfId="6085"/>
    <cellStyle name="Vírgula 7 3 2 3 4 2" xfId="11027"/>
    <cellStyle name="Vírgula 7 3 2 3 4 2 2" xfId="14558"/>
    <cellStyle name="Vírgula 7 3 2 3 4 2 2 2" xfId="20038"/>
    <cellStyle name="Vírgula 7 3 2 3 4 2 3" xfId="17283"/>
    <cellStyle name="Vírgula 7 3 2 3 4 3" xfId="13387"/>
    <cellStyle name="Vírgula 7 3 2 3 4 3 2" xfId="18867"/>
    <cellStyle name="Vírgula 7 3 2 3 4 4" xfId="16112"/>
    <cellStyle name="Vírgula 7 3 2 3 5" xfId="7593"/>
    <cellStyle name="Vírgula 7 3 2 3 5 2" xfId="13744"/>
    <cellStyle name="Vírgula 7 3 2 3 5 2 2" xfId="19224"/>
    <cellStyle name="Vírgula 7 3 2 3 5 3" xfId="16469"/>
    <cellStyle name="Vírgula 7 3 2 3 6" xfId="2632"/>
    <cellStyle name="Vírgula 7 3 2 3 6 2" xfId="12581"/>
    <cellStyle name="Vírgula 7 3 2 3 6 2 2" xfId="18061"/>
    <cellStyle name="Vírgula 7 3 2 3 6 3" xfId="15307"/>
    <cellStyle name="Vírgula 7 3 2 3 7" xfId="12201"/>
    <cellStyle name="Vírgula 7 3 2 3 7 2" xfId="17682"/>
    <cellStyle name="Vírgula 7 3 2 3 8" xfId="14940"/>
    <cellStyle name="Vírgula 7 3 2 4" xfId="1918"/>
    <cellStyle name="Vírgula 7 3 2 4 2" xfId="5269"/>
    <cellStyle name="Vírgula 7 3 2 4 2 2" xfId="10253"/>
    <cellStyle name="Vírgula 7 3 2 4 2 2 2" xfId="14300"/>
    <cellStyle name="Vírgula 7 3 2 4 2 2 2 2" xfId="19780"/>
    <cellStyle name="Vírgula 7 3 2 4 2 2 3" xfId="17025"/>
    <cellStyle name="Vírgula 7 3 2 4 2 3" xfId="13128"/>
    <cellStyle name="Vírgula 7 3 2 4 2 3 2" xfId="18608"/>
    <cellStyle name="Vírgula 7 3 2 4 2 4" xfId="15854"/>
    <cellStyle name="Vírgula 7 3 2 4 3" xfId="6998"/>
    <cellStyle name="Vírgula 7 3 2 4 3 2" xfId="11940"/>
    <cellStyle name="Vírgula 7 3 2 4 3 2 2" xfId="14700"/>
    <cellStyle name="Vírgula 7 3 2 4 3 2 2 2" xfId="20180"/>
    <cellStyle name="Vírgula 7 3 2 4 3 2 3" xfId="17425"/>
    <cellStyle name="Vírgula 7 3 2 4 3 3" xfId="13529"/>
    <cellStyle name="Vírgula 7 3 2 4 3 3 2" xfId="19009"/>
    <cellStyle name="Vírgula 7 3 2 4 3 4" xfId="16254"/>
    <cellStyle name="Vírgula 7 3 2 4 4" xfId="8506"/>
    <cellStyle name="Vírgula 7 3 2 4 4 2" xfId="13886"/>
    <cellStyle name="Vírgula 7 3 2 4 4 2 2" xfId="19366"/>
    <cellStyle name="Vírgula 7 3 2 4 4 3" xfId="16611"/>
    <cellStyle name="Vírgula 7 3 2 4 5" xfId="3545"/>
    <cellStyle name="Vírgula 7 3 2 4 5 2" xfId="12723"/>
    <cellStyle name="Vírgula 7 3 2 4 5 2 2" xfId="18203"/>
    <cellStyle name="Vírgula 7 3 2 4 5 3" xfId="15449"/>
    <cellStyle name="Vírgula 7 3 2 4 6" xfId="12357"/>
    <cellStyle name="Vírgula 7 3 2 4 6 2" xfId="17837"/>
    <cellStyle name="Vírgula 7 3 2 4 7" xfId="15083"/>
    <cellStyle name="Vírgula 7 3 2 5" xfId="3740"/>
    <cellStyle name="Vírgula 7 3 2 5 2" xfId="4494"/>
    <cellStyle name="Vírgula 7 3 2 5 2 2" xfId="9478"/>
    <cellStyle name="Vírgula 7 3 2 5 2 2 2" xfId="14192"/>
    <cellStyle name="Vírgula 7 3 2 5 2 2 2 2" xfId="19672"/>
    <cellStyle name="Vírgula 7 3 2 5 2 2 3" xfId="16917"/>
    <cellStyle name="Vírgula 7 3 2 5 2 3" xfId="13020"/>
    <cellStyle name="Vírgula 7 3 2 5 2 3 2" xfId="18500"/>
    <cellStyle name="Vírgula 7 3 2 5 2 4" xfId="15746"/>
    <cellStyle name="Vírgula 7 3 2 5 3" xfId="8700"/>
    <cellStyle name="Vírgula 7 3 2 5 3 2" xfId="14007"/>
    <cellStyle name="Vírgula 7 3 2 5 3 2 2" xfId="19487"/>
    <cellStyle name="Vírgula 7 3 2 5 3 3" xfId="16732"/>
    <cellStyle name="Vírgula 7 3 2 5 4" xfId="12842"/>
    <cellStyle name="Vírgula 7 3 2 5 4 2" xfId="18322"/>
    <cellStyle name="Vírgula 7 3 2 5 5" xfId="15568"/>
    <cellStyle name="Vírgula 7 3 2 6" xfId="4064"/>
    <cellStyle name="Vírgula 7 3 2 6 2" xfId="8836"/>
    <cellStyle name="Vírgula 7 3 2 6 2 2" xfId="14039"/>
    <cellStyle name="Vírgula 7 3 2 6 2 2 2" xfId="19519"/>
    <cellStyle name="Vírgula 7 3 2 6 2 3" xfId="16764"/>
    <cellStyle name="Vírgula 7 3 2 6 3" xfId="12915"/>
    <cellStyle name="Vírgula 7 3 2 6 3 2" xfId="18395"/>
    <cellStyle name="Vírgula 7 3 2 6 4" xfId="15641"/>
    <cellStyle name="Vírgula 7 3 2 7" xfId="4491"/>
    <cellStyle name="Vírgula 7 3 2 7 2" xfId="9475"/>
    <cellStyle name="Vírgula 7 3 2 7 2 2" xfId="14191"/>
    <cellStyle name="Vírgula 7 3 2 7 2 2 2" xfId="19671"/>
    <cellStyle name="Vírgula 7 3 2 7 2 3" xfId="16916"/>
    <cellStyle name="Vírgula 7 3 2 7 3" xfId="13019"/>
    <cellStyle name="Vírgula 7 3 2 7 3 2" xfId="18499"/>
    <cellStyle name="Vírgula 7 3 2 7 4" xfId="15745"/>
    <cellStyle name="Vírgula 7 3 2 8" xfId="5812"/>
    <cellStyle name="Vírgula 7 3 2 8 2" xfId="10754"/>
    <cellStyle name="Vírgula 7 3 2 8 2 2" xfId="14493"/>
    <cellStyle name="Vírgula 7 3 2 8 2 2 2" xfId="19973"/>
    <cellStyle name="Vírgula 7 3 2 8 2 3" xfId="17218"/>
    <cellStyle name="Vírgula 7 3 2 8 3" xfId="13322"/>
    <cellStyle name="Vírgula 7 3 2 8 3 2" xfId="18802"/>
    <cellStyle name="Vírgula 7 3 2 8 4" xfId="16047"/>
    <cellStyle name="Vírgula 7 3 2 9" xfId="7320"/>
    <cellStyle name="Vírgula 7 3 2 9 2" xfId="13679"/>
    <cellStyle name="Vírgula 7 3 2 9 2 2" xfId="19159"/>
    <cellStyle name="Vírgula 7 3 2 9 3" xfId="16404"/>
    <cellStyle name="Vírgula 7 3 3" xfId="658"/>
    <cellStyle name="Vírgula 7 3 3 10" xfId="2401"/>
    <cellStyle name="Vírgula 7 3 3 10 2" xfId="12525"/>
    <cellStyle name="Vírgula 7 3 3 10 2 2" xfId="18005"/>
    <cellStyle name="Vírgula 7 3 3 10 3" xfId="15251"/>
    <cellStyle name="Vírgula 7 3 3 11" xfId="12143"/>
    <cellStyle name="Vírgula 7 3 3 11 2" xfId="17624"/>
    <cellStyle name="Vírgula 7 3 3 12" xfId="14883"/>
    <cellStyle name="Vírgula 7 3 3 2" xfId="799"/>
    <cellStyle name="Vírgula 7 3 3 2 2" xfId="1264"/>
    <cellStyle name="Vírgula 7 3 3 2 2 2" xfId="1924"/>
    <cellStyle name="Vírgula 7 3 3 2 2 2 2" xfId="5275"/>
    <cellStyle name="Vírgula 7 3 3 2 2 2 2 2" xfId="10259"/>
    <cellStyle name="Vírgula 7 3 3 2 2 2 2 2 2" xfId="14306"/>
    <cellStyle name="Vírgula 7 3 3 2 2 2 2 2 2 2" xfId="19786"/>
    <cellStyle name="Vírgula 7 3 3 2 2 2 2 2 3" xfId="17031"/>
    <cellStyle name="Vírgula 7 3 3 2 2 2 2 3" xfId="13134"/>
    <cellStyle name="Vírgula 7 3 3 2 2 2 2 3 2" xfId="18614"/>
    <cellStyle name="Vírgula 7 3 3 2 2 2 2 4" xfId="15860"/>
    <cellStyle name="Vírgula 7 3 3 2 2 2 3" xfId="7004"/>
    <cellStyle name="Vírgula 7 3 3 2 2 2 3 2" xfId="11946"/>
    <cellStyle name="Vírgula 7 3 3 2 2 2 3 2 2" xfId="14706"/>
    <cellStyle name="Vírgula 7 3 3 2 2 2 3 2 2 2" xfId="20186"/>
    <cellStyle name="Vírgula 7 3 3 2 2 2 3 2 3" xfId="17431"/>
    <cellStyle name="Vírgula 7 3 3 2 2 2 3 3" xfId="13535"/>
    <cellStyle name="Vírgula 7 3 3 2 2 2 3 3 2" xfId="19015"/>
    <cellStyle name="Vírgula 7 3 3 2 2 2 3 4" xfId="16260"/>
    <cellStyle name="Vírgula 7 3 3 2 2 2 4" xfId="8512"/>
    <cellStyle name="Vírgula 7 3 3 2 2 2 4 2" xfId="13892"/>
    <cellStyle name="Vírgula 7 3 3 2 2 2 4 2 2" xfId="19372"/>
    <cellStyle name="Vírgula 7 3 3 2 2 2 4 3" xfId="16617"/>
    <cellStyle name="Vírgula 7 3 3 2 2 2 5" xfId="3551"/>
    <cellStyle name="Vírgula 7 3 3 2 2 2 5 2" xfId="12729"/>
    <cellStyle name="Vírgula 7 3 3 2 2 2 5 2 2" xfId="18209"/>
    <cellStyle name="Vírgula 7 3 3 2 2 2 5 3" xfId="15455"/>
    <cellStyle name="Vírgula 7 3 3 2 2 2 6" xfId="12363"/>
    <cellStyle name="Vírgula 7 3 3 2 2 2 6 2" xfId="17843"/>
    <cellStyle name="Vírgula 7 3 3 2 2 2 7" xfId="15089"/>
    <cellStyle name="Vírgula 7 3 3 2 2 3" xfId="4625"/>
    <cellStyle name="Vírgula 7 3 3 2 2 3 2" xfId="9609"/>
    <cellStyle name="Vírgula 7 3 3 2 2 3 2 2" xfId="14219"/>
    <cellStyle name="Vírgula 7 3 3 2 2 3 2 2 2" xfId="19699"/>
    <cellStyle name="Vírgula 7 3 3 2 2 3 2 3" xfId="16944"/>
    <cellStyle name="Vírgula 7 3 3 2 2 3 3" xfId="13047"/>
    <cellStyle name="Vírgula 7 3 3 2 2 3 3 2" xfId="18527"/>
    <cellStyle name="Vírgula 7 3 3 2 2 3 4" xfId="15773"/>
    <cellStyle name="Vírgula 7 3 3 2 2 4" xfId="6356"/>
    <cellStyle name="Vírgula 7 3 3 2 2 4 2" xfId="11298"/>
    <cellStyle name="Vírgula 7 3 3 2 2 4 2 2" xfId="14621"/>
    <cellStyle name="Vírgula 7 3 3 2 2 4 2 2 2" xfId="20101"/>
    <cellStyle name="Vírgula 7 3 3 2 2 4 2 3" xfId="17346"/>
    <cellStyle name="Vírgula 7 3 3 2 2 4 3" xfId="13450"/>
    <cellStyle name="Vírgula 7 3 3 2 2 4 3 2" xfId="18930"/>
    <cellStyle name="Vírgula 7 3 3 2 2 4 4" xfId="16175"/>
    <cellStyle name="Vírgula 7 3 3 2 2 5" xfId="7864"/>
    <cellStyle name="Vírgula 7 3 3 2 2 5 2" xfId="13807"/>
    <cellStyle name="Vírgula 7 3 3 2 2 5 2 2" xfId="19287"/>
    <cellStyle name="Vírgula 7 3 3 2 2 5 3" xfId="16532"/>
    <cellStyle name="Vírgula 7 3 3 2 2 6" xfId="2903"/>
    <cellStyle name="Vírgula 7 3 3 2 2 6 2" xfId="12644"/>
    <cellStyle name="Vírgula 7 3 3 2 2 6 2 2" xfId="18124"/>
    <cellStyle name="Vírgula 7 3 3 2 2 6 3" xfId="15370"/>
    <cellStyle name="Vírgula 7 3 3 2 2 7" xfId="12278"/>
    <cellStyle name="Vírgula 7 3 3 2 2 7 2" xfId="17758"/>
    <cellStyle name="Vírgula 7 3 3 2 2 8" xfId="15004"/>
    <cellStyle name="Vírgula 7 3 3 2 3" xfId="1923"/>
    <cellStyle name="Vírgula 7 3 3 2 3 2" xfId="5274"/>
    <cellStyle name="Vírgula 7 3 3 2 3 2 2" xfId="10258"/>
    <cellStyle name="Vírgula 7 3 3 2 3 2 2 2" xfId="14305"/>
    <cellStyle name="Vírgula 7 3 3 2 3 2 2 2 2" xfId="19785"/>
    <cellStyle name="Vírgula 7 3 3 2 3 2 2 3" xfId="17030"/>
    <cellStyle name="Vírgula 7 3 3 2 3 2 3" xfId="13133"/>
    <cellStyle name="Vírgula 7 3 3 2 3 2 3 2" xfId="18613"/>
    <cellStyle name="Vírgula 7 3 3 2 3 2 4" xfId="15859"/>
    <cellStyle name="Vírgula 7 3 3 2 3 3" xfId="7003"/>
    <cellStyle name="Vírgula 7 3 3 2 3 3 2" xfId="11945"/>
    <cellStyle name="Vírgula 7 3 3 2 3 3 2 2" xfId="14705"/>
    <cellStyle name="Vírgula 7 3 3 2 3 3 2 2 2" xfId="20185"/>
    <cellStyle name="Vírgula 7 3 3 2 3 3 2 3" xfId="17430"/>
    <cellStyle name="Vírgula 7 3 3 2 3 3 3" xfId="13534"/>
    <cellStyle name="Vírgula 7 3 3 2 3 3 3 2" xfId="19014"/>
    <cellStyle name="Vírgula 7 3 3 2 3 3 4" xfId="16259"/>
    <cellStyle name="Vírgula 7 3 3 2 3 4" xfId="8511"/>
    <cellStyle name="Vírgula 7 3 3 2 3 4 2" xfId="13891"/>
    <cellStyle name="Vírgula 7 3 3 2 3 4 2 2" xfId="19371"/>
    <cellStyle name="Vírgula 7 3 3 2 3 4 3" xfId="16616"/>
    <cellStyle name="Vírgula 7 3 3 2 3 5" xfId="3550"/>
    <cellStyle name="Vírgula 7 3 3 2 3 5 2" xfId="12728"/>
    <cellStyle name="Vírgula 7 3 3 2 3 5 2 2" xfId="18208"/>
    <cellStyle name="Vírgula 7 3 3 2 3 5 3" xfId="15454"/>
    <cellStyle name="Vírgula 7 3 3 2 3 6" xfId="12362"/>
    <cellStyle name="Vírgula 7 3 3 2 3 6 2" xfId="17842"/>
    <cellStyle name="Vírgula 7 3 3 2 3 7" xfId="15088"/>
    <cellStyle name="Vírgula 7 3 3 2 4" xfId="4242"/>
    <cellStyle name="Vírgula 7 3 3 2 4 2" xfId="9228"/>
    <cellStyle name="Vírgula 7 3 3 2 4 2 2" xfId="14128"/>
    <cellStyle name="Vírgula 7 3 3 2 4 2 2 2" xfId="19608"/>
    <cellStyle name="Vírgula 7 3 3 2 4 2 3" xfId="16853"/>
    <cellStyle name="Vírgula 7 3 3 2 4 3" xfId="12956"/>
    <cellStyle name="Vírgula 7 3 3 2 4 3 2" xfId="18436"/>
    <cellStyle name="Vírgula 7 3 3 2 4 4" xfId="15682"/>
    <cellStyle name="Vírgula 7 3 3 2 5" xfId="5989"/>
    <cellStyle name="Vírgula 7 3 3 2 5 2" xfId="10931"/>
    <cellStyle name="Vírgula 7 3 3 2 5 2 2" xfId="14534"/>
    <cellStyle name="Vírgula 7 3 3 2 5 2 2 2" xfId="20014"/>
    <cellStyle name="Vírgula 7 3 3 2 5 2 3" xfId="17259"/>
    <cellStyle name="Vírgula 7 3 3 2 5 3" xfId="13363"/>
    <cellStyle name="Vírgula 7 3 3 2 5 3 2" xfId="18843"/>
    <cellStyle name="Vírgula 7 3 3 2 5 4" xfId="16088"/>
    <cellStyle name="Vírgula 7 3 3 2 6" xfId="7497"/>
    <cellStyle name="Vírgula 7 3 3 2 6 2" xfId="13720"/>
    <cellStyle name="Vírgula 7 3 3 2 6 2 2" xfId="19200"/>
    <cellStyle name="Vírgula 7 3 3 2 6 3" xfId="16445"/>
    <cellStyle name="Vírgula 7 3 3 2 7" xfId="2536"/>
    <cellStyle name="Vírgula 7 3 3 2 7 2" xfId="12557"/>
    <cellStyle name="Vírgula 7 3 3 2 7 2 2" xfId="18037"/>
    <cellStyle name="Vírgula 7 3 3 2 7 3" xfId="15283"/>
    <cellStyle name="Vírgula 7 3 3 2 8" xfId="12175"/>
    <cellStyle name="Vírgula 7 3 3 2 8 2" xfId="17656"/>
    <cellStyle name="Vírgula 7 3 3 2 9" xfId="14915"/>
    <cellStyle name="Vírgula 7 3 3 3" xfId="952"/>
    <cellStyle name="Vírgula 7 3 3 3 2" xfId="1925"/>
    <cellStyle name="Vírgula 7 3 3 3 2 2" xfId="5276"/>
    <cellStyle name="Vírgula 7 3 3 3 2 2 2" xfId="10260"/>
    <cellStyle name="Vírgula 7 3 3 3 2 2 2 2" xfId="14307"/>
    <cellStyle name="Vírgula 7 3 3 3 2 2 2 2 2" xfId="19787"/>
    <cellStyle name="Vírgula 7 3 3 3 2 2 2 3" xfId="17032"/>
    <cellStyle name="Vírgula 7 3 3 3 2 2 3" xfId="13135"/>
    <cellStyle name="Vírgula 7 3 3 3 2 2 3 2" xfId="18615"/>
    <cellStyle name="Vírgula 7 3 3 3 2 2 4" xfId="15861"/>
    <cellStyle name="Vírgula 7 3 3 3 2 3" xfId="7005"/>
    <cellStyle name="Vírgula 7 3 3 3 2 3 2" xfId="11947"/>
    <cellStyle name="Vírgula 7 3 3 3 2 3 2 2" xfId="14707"/>
    <cellStyle name="Vírgula 7 3 3 3 2 3 2 2 2" xfId="20187"/>
    <cellStyle name="Vírgula 7 3 3 3 2 3 2 3" xfId="17432"/>
    <cellStyle name="Vírgula 7 3 3 3 2 3 3" xfId="13536"/>
    <cellStyle name="Vírgula 7 3 3 3 2 3 3 2" xfId="19016"/>
    <cellStyle name="Vírgula 7 3 3 3 2 3 4" xfId="16261"/>
    <cellStyle name="Vírgula 7 3 3 3 2 4" xfId="8513"/>
    <cellStyle name="Vírgula 7 3 3 3 2 4 2" xfId="13893"/>
    <cellStyle name="Vírgula 7 3 3 3 2 4 2 2" xfId="19373"/>
    <cellStyle name="Vírgula 7 3 3 3 2 4 3" xfId="16618"/>
    <cellStyle name="Vírgula 7 3 3 3 2 5" xfId="3552"/>
    <cellStyle name="Vírgula 7 3 3 3 2 5 2" xfId="12730"/>
    <cellStyle name="Vírgula 7 3 3 3 2 5 2 2" xfId="18210"/>
    <cellStyle name="Vírgula 7 3 3 3 2 5 3" xfId="15456"/>
    <cellStyle name="Vírgula 7 3 3 3 2 6" xfId="12364"/>
    <cellStyle name="Vírgula 7 3 3 3 2 6 2" xfId="17844"/>
    <cellStyle name="Vírgula 7 3 3 3 2 7" xfId="15090"/>
    <cellStyle name="Vírgula 7 3 3 3 3" xfId="4384"/>
    <cellStyle name="Vírgula 7 3 3 3 3 2" xfId="9369"/>
    <cellStyle name="Vírgula 7 3 3 3 3 2 2" xfId="14161"/>
    <cellStyle name="Vírgula 7 3 3 3 3 2 2 2" xfId="19641"/>
    <cellStyle name="Vírgula 7 3 3 3 3 2 3" xfId="16886"/>
    <cellStyle name="Vírgula 7 3 3 3 3 3" xfId="12989"/>
    <cellStyle name="Vírgula 7 3 3 3 3 3 2" xfId="18469"/>
    <cellStyle name="Vírgula 7 3 3 3 3 4" xfId="15715"/>
    <cellStyle name="Vírgula 7 3 3 3 4" xfId="6127"/>
    <cellStyle name="Vírgula 7 3 3 3 4 2" xfId="11069"/>
    <cellStyle name="Vírgula 7 3 3 3 4 2 2" xfId="14567"/>
    <cellStyle name="Vírgula 7 3 3 3 4 2 2 2" xfId="20047"/>
    <cellStyle name="Vírgula 7 3 3 3 4 2 3" xfId="17292"/>
    <cellStyle name="Vírgula 7 3 3 3 4 3" xfId="13396"/>
    <cellStyle name="Vírgula 7 3 3 3 4 3 2" xfId="18876"/>
    <cellStyle name="Vírgula 7 3 3 3 4 4" xfId="16121"/>
    <cellStyle name="Vírgula 7 3 3 3 5" xfId="7635"/>
    <cellStyle name="Vírgula 7 3 3 3 5 2" xfId="13753"/>
    <cellStyle name="Vírgula 7 3 3 3 5 2 2" xfId="19233"/>
    <cellStyle name="Vírgula 7 3 3 3 5 3" xfId="16478"/>
    <cellStyle name="Vírgula 7 3 3 3 6" xfId="2674"/>
    <cellStyle name="Vírgula 7 3 3 3 6 2" xfId="12590"/>
    <cellStyle name="Vírgula 7 3 3 3 6 2 2" xfId="18070"/>
    <cellStyle name="Vírgula 7 3 3 3 6 3" xfId="15316"/>
    <cellStyle name="Vírgula 7 3 3 3 7" xfId="12210"/>
    <cellStyle name="Vírgula 7 3 3 3 7 2" xfId="17691"/>
    <cellStyle name="Vírgula 7 3 3 3 8" xfId="14949"/>
    <cellStyle name="Vírgula 7 3 3 4" xfId="1922"/>
    <cellStyle name="Vírgula 7 3 3 4 2" xfId="5273"/>
    <cellStyle name="Vírgula 7 3 3 4 2 2" xfId="10257"/>
    <cellStyle name="Vírgula 7 3 3 4 2 2 2" xfId="14304"/>
    <cellStyle name="Vírgula 7 3 3 4 2 2 2 2" xfId="19784"/>
    <cellStyle name="Vírgula 7 3 3 4 2 2 3" xfId="17029"/>
    <cellStyle name="Vírgula 7 3 3 4 2 3" xfId="13132"/>
    <cellStyle name="Vírgula 7 3 3 4 2 3 2" xfId="18612"/>
    <cellStyle name="Vírgula 7 3 3 4 2 4" xfId="15858"/>
    <cellStyle name="Vírgula 7 3 3 4 3" xfId="7002"/>
    <cellStyle name="Vírgula 7 3 3 4 3 2" xfId="11944"/>
    <cellStyle name="Vírgula 7 3 3 4 3 2 2" xfId="14704"/>
    <cellStyle name="Vírgula 7 3 3 4 3 2 2 2" xfId="20184"/>
    <cellStyle name="Vírgula 7 3 3 4 3 2 3" xfId="17429"/>
    <cellStyle name="Vírgula 7 3 3 4 3 3" xfId="13533"/>
    <cellStyle name="Vírgula 7 3 3 4 3 3 2" xfId="19013"/>
    <cellStyle name="Vírgula 7 3 3 4 3 4" xfId="16258"/>
    <cellStyle name="Vírgula 7 3 3 4 4" xfId="8510"/>
    <cellStyle name="Vírgula 7 3 3 4 4 2" xfId="13890"/>
    <cellStyle name="Vírgula 7 3 3 4 4 2 2" xfId="19370"/>
    <cellStyle name="Vírgula 7 3 3 4 4 3" xfId="16615"/>
    <cellStyle name="Vírgula 7 3 3 4 5" xfId="3549"/>
    <cellStyle name="Vírgula 7 3 3 4 5 2" xfId="12727"/>
    <cellStyle name="Vírgula 7 3 3 4 5 2 2" xfId="18207"/>
    <cellStyle name="Vírgula 7 3 3 4 5 3" xfId="15453"/>
    <cellStyle name="Vírgula 7 3 3 4 6" xfId="12361"/>
    <cellStyle name="Vírgula 7 3 3 4 6 2" xfId="17841"/>
    <cellStyle name="Vírgula 7 3 3 4 7" xfId="15087"/>
    <cellStyle name="Vírgula 7 3 3 5" xfId="3782"/>
    <cellStyle name="Vírgula 7 3 3 5 2" xfId="3954"/>
    <cellStyle name="Vírgula 7 3 3 5 2 2" xfId="9033"/>
    <cellStyle name="Vírgula 7 3 3 5 2 2 2" xfId="14087"/>
    <cellStyle name="Vírgula 7 3 3 5 2 2 2 2" xfId="19567"/>
    <cellStyle name="Vírgula 7 3 3 5 2 2 3" xfId="16812"/>
    <cellStyle name="Vírgula 7 3 3 5 2 3" xfId="12892"/>
    <cellStyle name="Vírgula 7 3 3 5 2 3 2" xfId="18372"/>
    <cellStyle name="Vírgula 7 3 3 5 2 4" xfId="15618"/>
    <cellStyle name="Vírgula 7 3 3 5 3" xfId="8742"/>
    <cellStyle name="Vírgula 7 3 3 5 3 2" xfId="14016"/>
    <cellStyle name="Vírgula 7 3 3 5 3 2 2" xfId="19496"/>
    <cellStyle name="Vírgula 7 3 3 5 3 3" xfId="16741"/>
    <cellStyle name="Vírgula 7 3 3 5 4" xfId="12851"/>
    <cellStyle name="Vírgula 7 3 3 5 4 2" xfId="18331"/>
    <cellStyle name="Vírgula 7 3 3 5 5" xfId="15577"/>
    <cellStyle name="Vírgula 7 3 3 6" xfId="4107"/>
    <cellStyle name="Vírgula 7 3 3 6 2" xfId="8878"/>
    <cellStyle name="Vírgula 7 3 3 6 2 2" xfId="14048"/>
    <cellStyle name="Vírgula 7 3 3 6 2 2 2" xfId="19528"/>
    <cellStyle name="Vírgula 7 3 3 6 2 3" xfId="16773"/>
    <cellStyle name="Vírgula 7 3 3 6 3" xfId="12924"/>
    <cellStyle name="Vírgula 7 3 3 6 3 2" xfId="18404"/>
    <cellStyle name="Vírgula 7 3 3 6 4" xfId="15650"/>
    <cellStyle name="Vírgula 7 3 3 7" xfId="4030"/>
    <cellStyle name="Vírgula 7 3 3 7 2" xfId="9093"/>
    <cellStyle name="Vírgula 7 3 3 7 2 2" xfId="14101"/>
    <cellStyle name="Vírgula 7 3 3 7 2 2 2" xfId="19581"/>
    <cellStyle name="Vírgula 7 3 3 7 2 3" xfId="16826"/>
    <cellStyle name="Vírgula 7 3 3 7 3" xfId="12909"/>
    <cellStyle name="Vírgula 7 3 3 7 3 2" xfId="18389"/>
    <cellStyle name="Vírgula 7 3 3 7 4" xfId="15635"/>
    <cellStyle name="Vírgula 7 3 3 8" xfId="5854"/>
    <cellStyle name="Vírgula 7 3 3 8 2" xfId="10796"/>
    <cellStyle name="Vírgula 7 3 3 8 2 2" xfId="14502"/>
    <cellStyle name="Vírgula 7 3 3 8 2 2 2" xfId="19982"/>
    <cellStyle name="Vírgula 7 3 3 8 2 3" xfId="17227"/>
    <cellStyle name="Vírgula 7 3 3 8 3" xfId="13331"/>
    <cellStyle name="Vírgula 7 3 3 8 3 2" xfId="18811"/>
    <cellStyle name="Vírgula 7 3 3 8 4" xfId="16056"/>
    <cellStyle name="Vírgula 7 3 3 9" xfId="7362"/>
    <cellStyle name="Vírgula 7 3 3 9 2" xfId="13688"/>
    <cellStyle name="Vírgula 7 3 3 9 2 2" xfId="19168"/>
    <cellStyle name="Vírgula 7 3 3 9 3" xfId="16413"/>
    <cellStyle name="Vírgula 7 3 4" xfId="500"/>
    <cellStyle name="Vírgula 7 3 4 2" xfId="1062"/>
    <cellStyle name="Vírgula 7 3 4 2 2" xfId="1927"/>
    <cellStyle name="Vírgula 7 3 4 2 2 2" xfId="5278"/>
    <cellStyle name="Vírgula 7 3 4 2 2 2 2" xfId="10262"/>
    <cellStyle name="Vírgula 7 3 4 2 2 2 2 2" xfId="14309"/>
    <cellStyle name="Vírgula 7 3 4 2 2 2 2 2 2" xfId="19789"/>
    <cellStyle name="Vírgula 7 3 4 2 2 2 2 3" xfId="17034"/>
    <cellStyle name="Vírgula 7 3 4 2 2 2 3" xfId="13137"/>
    <cellStyle name="Vírgula 7 3 4 2 2 2 3 2" xfId="18617"/>
    <cellStyle name="Vírgula 7 3 4 2 2 2 4" xfId="15863"/>
    <cellStyle name="Vírgula 7 3 4 2 2 3" xfId="7007"/>
    <cellStyle name="Vírgula 7 3 4 2 2 3 2" xfId="11949"/>
    <cellStyle name="Vírgula 7 3 4 2 2 3 2 2" xfId="14709"/>
    <cellStyle name="Vírgula 7 3 4 2 2 3 2 2 2" xfId="20189"/>
    <cellStyle name="Vírgula 7 3 4 2 2 3 2 3" xfId="17434"/>
    <cellStyle name="Vírgula 7 3 4 2 2 3 3" xfId="13538"/>
    <cellStyle name="Vírgula 7 3 4 2 2 3 3 2" xfId="19018"/>
    <cellStyle name="Vírgula 7 3 4 2 2 3 4" xfId="16263"/>
    <cellStyle name="Vírgula 7 3 4 2 2 4" xfId="8515"/>
    <cellStyle name="Vírgula 7 3 4 2 2 4 2" xfId="13895"/>
    <cellStyle name="Vírgula 7 3 4 2 2 4 2 2" xfId="19375"/>
    <cellStyle name="Vírgula 7 3 4 2 2 4 3" xfId="16620"/>
    <cellStyle name="Vírgula 7 3 4 2 2 5" xfId="3554"/>
    <cellStyle name="Vírgula 7 3 4 2 2 5 2" xfId="12732"/>
    <cellStyle name="Vírgula 7 3 4 2 2 5 2 2" xfId="18212"/>
    <cellStyle name="Vírgula 7 3 4 2 2 5 3" xfId="15458"/>
    <cellStyle name="Vírgula 7 3 4 2 2 6" xfId="12366"/>
    <cellStyle name="Vírgula 7 3 4 2 2 6 2" xfId="17846"/>
    <cellStyle name="Vírgula 7 3 4 2 2 7" xfId="15092"/>
    <cellStyle name="Vírgula 7 3 4 2 3" xfId="4477"/>
    <cellStyle name="Vírgula 7 3 4 2 3 2" xfId="9462"/>
    <cellStyle name="Vírgula 7 3 4 2 3 2 2" xfId="14184"/>
    <cellStyle name="Vírgula 7 3 4 2 3 2 2 2" xfId="19664"/>
    <cellStyle name="Vírgula 7 3 4 2 3 2 3" xfId="16909"/>
    <cellStyle name="Vírgula 7 3 4 2 3 3" xfId="13012"/>
    <cellStyle name="Vírgula 7 3 4 2 3 3 2" xfId="18492"/>
    <cellStyle name="Vírgula 7 3 4 2 3 4" xfId="15738"/>
    <cellStyle name="Vírgula 7 3 4 2 4" xfId="6217"/>
    <cellStyle name="Vírgula 7 3 4 2 4 2" xfId="11159"/>
    <cellStyle name="Vírgula 7 3 4 2 4 2 2" xfId="14589"/>
    <cellStyle name="Vírgula 7 3 4 2 4 2 2 2" xfId="20069"/>
    <cellStyle name="Vírgula 7 3 4 2 4 2 3" xfId="17314"/>
    <cellStyle name="Vírgula 7 3 4 2 4 3" xfId="13418"/>
    <cellStyle name="Vírgula 7 3 4 2 4 3 2" xfId="18898"/>
    <cellStyle name="Vírgula 7 3 4 2 4 4" xfId="16143"/>
    <cellStyle name="Vírgula 7 3 4 2 5" xfId="7725"/>
    <cellStyle name="Vírgula 7 3 4 2 5 2" xfId="13775"/>
    <cellStyle name="Vírgula 7 3 4 2 5 2 2" xfId="19255"/>
    <cellStyle name="Vírgula 7 3 4 2 5 3" xfId="16500"/>
    <cellStyle name="Vírgula 7 3 4 2 6" xfId="2764"/>
    <cellStyle name="Vírgula 7 3 4 2 6 2" xfId="12612"/>
    <cellStyle name="Vírgula 7 3 4 2 6 2 2" xfId="18092"/>
    <cellStyle name="Vírgula 7 3 4 2 6 3" xfId="15338"/>
    <cellStyle name="Vírgula 7 3 4 2 7" xfId="12238"/>
    <cellStyle name="Vírgula 7 3 4 2 7 2" xfId="17719"/>
    <cellStyle name="Vírgula 7 3 4 2 8" xfId="14972"/>
    <cellStyle name="Vírgula 7 3 4 3" xfId="1926"/>
    <cellStyle name="Vírgula 7 3 4 3 2" xfId="5277"/>
    <cellStyle name="Vírgula 7 3 4 3 2 2" xfId="10261"/>
    <cellStyle name="Vírgula 7 3 4 3 2 2 2" xfId="14308"/>
    <cellStyle name="Vírgula 7 3 4 3 2 2 2 2" xfId="19788"/>
    <cellStyle name="Vírgula 7 3 4 3 2 2 3" xfId="17033"/>
    <cellStyle name="Vírgula 7 3 4 3 2 3" xfId="13136"/>
    <cellStyle name="Vírgula 7 3 4 3 2 3 2" xfId="18616"/>
    <cellStyle name="Vírgula 7 3 4 3 2 4" xfId="15862"/>
    <cellStyle name="Vírgula 7 3 4 3 3" xfId="7006"/>
    <cellStyle name="Vírgula 7 3 4 3 3 2" xfId="11948"/>
    <cellStyle name="Vírgula 7 3 4 3 3 2 2" xfId="14708"/>
    <cellStyle name="Vírgula 7 3 4 3 3 2 2 2" xfId="20188"/>
    <cellStyle name="Vírgula 7 3 4 3 3 2 3" xfId="17433"/>
    <cellStyle name="Vírgula 7 3 4 3 3 3" xfId="13537"/>
    <cellStyle name="Vírgula 7 3 4 3 3 3 2" xfId="19017"/>
    <cellStyle name="Vírgula 7 3 4 3 3 4" xfId="16262"/>
    <cellStyle name="Vírgula 7 3 4 3 4" xfId="8514"/>
    <cellStyle name="Vírgula 7 3 4 3 4 2" xfId="13894"/>
    <cellStyle name="Vírgula 7 3 4 3 4 2 2" xfId="19374"/>
    <cellStyle name="Vírgula 7 3 4 3 4 3" xfId="16619"/>
    <cellStyle name="Vírgula 7 3 4 3 5" xfId="3553"/>
    <cellStyle name="Vírgula 7 3 4 3 5 2" xfId="12731"/>
    <cellStyle name="Vírgula 7 3 4 3 5 2 2" xfId="18211"/>
    <cellStyle name="Vírgula 7 3 4 3 5 3" xfId="15457"/>
    <cellStyle name="Vírgula 7 3 4 3 6" xfId="12365"/>
    <cellStyle name="Vírgula 7 3 4 3 6 2" xfId="17845"/>
    <cellStyle name="Vírgula 7 3 4 3 7" xfId="15091"/>
    <cellStyle name="Vírgula 7 3 4 4" xfId="4009"/>
    <cellStyle name="Vírgula 7 3 4 4 2" xfId="9081"/>
    <cellStyle name="Vírgula 7 3 4 4 2 2" xfId="14095"/>
    <cellStyle name="Vírgula 7 3 4 4 2 2 2" xfId="19575"/>
    <cellStyle name="Vírgula 7 3 4 4 2 3" xfId="16820"/>
    <cellStyle name="Vírgula 7 3 4 4 3" xfId="12903"/>
    <cellStyle name="Vírgula 7 3 4 4 3 2" xfId="18383"/>
    <cellStyle name="Vírgula 7 3 4 4 4" xfId="15629"/>
    <cellStyle name="Vírgula 7 3 4 5" xfId="5765"/>
    <cellStyle name="Vírgula 7 3 4 5 2" xfId="10707"/>
    <cellStyle name="Vírgula 7 3 4 5 2 2" xfId="14482"/>
    <cellStyle name="Vírgula 7 3 4 5 2 2 2" xfId="19962"/>
    <cellStyle name="Vírgula 7 3 4 5 2 3" xfId="17207"/>
    <cellStyle name="Vírgula 7 3 4 5 3" xfId="13311"/>
    <cellStyle name="Vírgula 7 3 4 5 3 2" xfId="18791"/>
    <cellStyle name="Vírgula 7 3 4 5 4" xfId="16036"/>
    <cellStyle name="Vírgula 7 3 4 6" xfId="7273"/>
    <cellStyle name="Vírgula 7 3 4 6 2" xfId="13668"/>
    <cellStyle name="Vírgula 7 3 4 6 2 2" xfId="19148"/>
    <cellStyle name="Vírgula 7 3 4 6 3" xfId="16393"/>
    <cellStyle name="Vírgula 7 3 4 7" xfId="2312"/>
    <cellStyle name="Vírgula 7 3 4 7 2" xfId="12505"/>
    <cellStyle name="Vírgula 7 3 4 7 2 2" xfId="17985"/>
    <cellStyle name="Vírgula 7 3 4 7 3" xfId="15231"/>
    <cellStyle name="Vírgula 7 3 4 8" xfId="12115"/>
    <cellStyle name="Vírgula 7 3 4 8 2" xfId="17596"/>
    <cellStyle name="Vírgula 7 3 4 9" xfId="14862"/>
    <cellStyle name="Vírgula 7 3 5" xfId="709"/>
    <cellStyle name="Vírgula 7 3 5 2" xfId="1175"/>
    <cellStyle name="Vírgula 7 3 5 2 2" xfId="1929"/>
    <cellStyle name="Vírgula 7 3 5 2 2 2" xfId="5280"/>
    <cellStyle name="Vírgula 7 3 5 2 2 2 2" xfId="10264"/>
    <cellStyle name="Vírgula 7 3 5 2 2 2 2 2" xfId="14311"/>
    <cellStyle name="Vírgula 7 3 5 2 2 2 2 2 2" xfId="19791"/>
    <cellStyle name="Vírgula 7 3 5 2 2 2 2 3" xfId="17036"/>
    <cellStyle name="Vírgula 7 3 5 2 2 2 3" xfId="13139"/>
    <cellStyle name="Vírgula 7 3 5 2 2 2 3 2" xfId="18619"/>
    <cellStyle name="Vírgula 7 3 5 2 2 2 4" xfId="15865"/>
    <cellStyle name="Vírgula 7 3 5 2 2 3" xfId="7009"/>
    <cellStyle name="Vírgula 7 3 5 2 2 3 2" xfId="11951"/>
    <cellStyle name="Vírgula 7 3 5 2 2 3 2 2" xfId="14711"/>
    <cellStyle name="Vírgula 7 3 5 2 2 3 2 2 2" xfId="20191"/>
    <cellStyle name="Vírgula 7 3 5 2 2 3 2 3" xfId="17436"/>
    <cellStyle name="Vírgula 7 3 5 2 2 3 3" xfId="13540"/>
    <cellStyle name="Vírgula 7 3 5 2 2 3 3 2" xfId="19020"/>
    <cellStyle name="Vírgula 7 3 5 2 2 3 4" xfId="16265"/>
    <cellStyle name="Vírgula 7 3 5 2 2 4" xfId="8517"/>
    <cellStyle name="Vírgula 7 3 5 2 2 4 2" xfId="13897"/>
    <cellStyle name="Vírgula 7 3 5 2 2 4 2 2" xfId="19377"/>
    <cellStyle name="Vírgula 7 3 5 2 2 4 3" xfId="16622"/>
    <cellStyle name="Vírgula 7 3 5 2 2 5" xfId="3556"/>
    <cellStyle name="Vírgula 7 3 5 2 2 5 2" xfId="12734"/>
    <cellStyle name="Vírgula 7 3 5 2 2 5 2 2" xfId="18214"/>
    <cellStyle name="Vírgula 7 3 5 2 2 5 3" xfId="15460"/>
    <cellStyle name="Vírgula 7 3 5 2 2 6" xfId="12368"/>
    <cellStyle name="Vírgula 7 3 5 2 2 6 2" xfId="17848"/>
    <cellStyle name="Vírgula 7 3 5 2 2 7" xfId="15094"/>
    <cellStyle name="Vírgula 7 3 5 2 3" xfId="4536"/>
    <cellStyle name="Vírgula 7 3 5 2 3 2" xfId="9520"/>
    <cellStyle name="Vírgula 7 3 5 2 3 2 2" xfId="14199"/>
    <cellStyle name="Vírgula 7 3 5 2 3 2 2 2" xfId="19679"/>
    <cellStyle name="Vírgula 7 3 5 2 3 2 3" xfId="16924"/>
    <cellStyle name="Vírgula 7 3 5 2 3 3" xfId="13027"/>
    <cellStyle name="Vírgula 7 3 5 2 3 3 2" xfId="18507"/>
    <cellStyle name="Vírgula 7 3 5 2 3 4" xfId="15753"/>
    <cellStyle name="Vírgula 7 3 5 2 4" xfId="6267"/>
    <cellStyle name="Vírgula 7 3 5 2 4 2" xfId="11209"/>
    <cellStyle name="Vírgula 7 3 5 2 4 2 2" xfId="14601"/>
    <cellStyle name="Vírgula 7 3 5 2 4 2 2 2" xfId="20081"/>
    <cellStyle name="Vírgula 7 3 5 2 4 2 3" xfId="17326"/>
    <cellStyle name="Vírgula 7 3 5 2 4 3" xfId="13430"/>
    <cellStyle name="Vírgula 7 3 5 2 4 3 2" xfId="18910"/>
    <cellStyle name="Vírgula 7 3 5 2 4 4" xfId="16155"/>
    <cellStyle name="Vírgula 7 3 5 2 5" xfId="7775"/>
    <cellStyle name="Vírgula 7 3 5 2 5 2" xfId="13787"/>
    <cellStyle name="Vírgula 7 3 5 2 5 2 2" xfId="19267"/>
    <cellStyle name="Vírgula 7 3 5 2 5 3" xfId="16512"/>
    <cellStyle name="Vírgula 7 3 5 2 6" xfId="2814"/>
    <cellStyle name="Vírgula 7 3 5 2 6 2" xfId="12624"/>
    <cellStyle name="Vírgula 7 3 5 2 6 2 2" xfId="18104"/>
    <cellStyle name="Vírgula 7 3 5 2 6 3" xfId="15350"/>
    <cellStyle name="Vírgula 7 3 5 2 7" xfId="12258"/>
    <cellStyle name="Vírgula 7 3 5 2 7 2" xfId="17738"/>
    <cellStyle name="Vírgula 7 3 5 2 8" xfId="14984"/>
    <cellStyle name="Vírgula 7 3 5 3" xfId="1928"/>
    <cellStyle name="Vírgula 7 3 5 3 2" xfId="5279"/>
    <cellStyle name="Vírgula 7 3 5 3 2 2" xfId="10263"/>
    <cellStyle name="Vírgula 7 3 5 3 2 2 2" xfId="14310"/>
    <cellStyle name="Vírgula 7 3 5 3 2 2 2 2" xfId="19790"/>
    <cellStyle name="Vírgula 7 3 5 3 2 2 3" xfId="17035"/>
    <cellStyle name="Vírgula 7 3 5 3 2 3" xfId="13138"/>
    <cellStyle name="Vírgula 7 3 5 3 2 3 2" xfId="18618"/>
    <cellStyle name="Vírgula 7 3 5 3 2 4" xfId="15864"/>
    <cellStyle name="Vírgula 7 3 5 3 3" xfId="7008"/>
    <cellStyle name="Vírgula 7 3 5 3 3 2" xfId="11950"/>
    <cellStyle name="Vírgula 7 3 5 3 3 2 2" xfId="14710"/>
    <cellStyle name="Vírgula 7 3 5 3 3 2 2 2" xfId="20190"/>
    <cellStyle name="Vírgula 7 3 5 3 3 2 3" xfId="17435"/>
    <cellStyle name="Vírgula 7 3 5 3 3 3" xfId="13539"/>
    <cellStyle name="Vírgula 7 3 5 3 3 3 2" xfId="19019"/>
    <cellStyle name="Vírgula 7 3 5 3 3 4" xfId="16264"/>
    <cellStyle name="Vírgula 7 3 5 3 4" xfId="8516"/>
    <cellStyle name="Vírgula 7 3 5 3 4 2" xfId="13896"/>
    <cellStyle name="Vírgula 7 3 5 3 4 2 2" xfId="19376"/>
    <cellStyle name="Vírgula 7 3 5 3 4 3" xfId="16621"/>
    <cellStyle name="Vírgula 7 3 5 3 5" xfId="3555"/>
    <cellStyle name="Vírgula 7 3 5 3 5 2" xfId="12733"/>
    <cellStyle name="Vírgula 7 3 5 3 5 2 2" xfId="18213"/>
    <cellStyle name="Vírgula 7 3 5 3 5 3" xfId="15459"/>
    <cellStyle name="Vírgula 7 3 5 3 6" xfId="12367"/>
    <cellStyle name="Vírgula 7 3 5 3 6 2" xfId="17847"/>
    <cellStyle name="Vírgula 7 3 5 3 7" xfId="15093"/>
    <cellStyle name="Vírgula 7 3 5 4" xfId="4153"/>
    <cellStyle name="Vírgula 7 3 5 4 2" xfId="9139"/>
    <cellStyle name="Vírgula 7 3 5 4 2 2" xfId="14108"/>
    <cellStyle name="Vírgula 7 3 5 4 2 2 2" xfId="19588"/>
    <cellStyle name="Vírgula 7 3 5 4 2 3" xfId="16833"/>
    <cellStyle name="Vírgula 7 3 5 4 3" xfId="12936"/>
    <cellStyle name="Vírgula 7 3 5 4 3 2" xfId="18416"/>
    <cellStyle name="Vírgula 7 3 5 4 4" xfId="15662"/>
    <cellStyle name="Vírgula 7 3 5 5" xfId="5900"/>
    <cellStyle name="Vírgula 7 3 5 5 2" xfId="10842"/>
    <cellStyle name="Vírgula 7 3 5 5 2 2" xfId="14514"/>
    <cellStyle name="Vírgula 7 3 5 5 2 2 2" xfId="19994"/>
    <cellStyle name="Vírgula 7 3 5 5 2 3" xfId="17239"/>
    <cellStyle name="Vírgula 7 3 5 5 3" xfId="13343"/>
    <cellStyle name="Vírgula 7 3 5 5 3 2" xfId="18823"/>
    <cellStyle name="Vírgula 7 3 5 5 4" xfId="16068"/>
    <cellStyle name="Vírgula 7 3 5 6" xfId="7408"/>
    <cellStyle name="Vírgula 7 3 5 6 2" xfId="13700"/>
    <cellStyle name="Vírgula 7 3 5 6 2 2" xfId="19180"/>
    <cellStyle name="Vírgula 7 3 5 6 3" xfId="16425"/>
    <cellStyle name="Vírgula 7 3 5 7" xfId="2447"/>
    <cellStyle name="Vírgula 7 3 5 7 2" xfId="12537"/>
    <cellStyle name="Vírgula 7 3 5 7 2 2" xfId="18017"/>
    <cellStyle name="Vírgula 7 3 5 7 3" xfId="15263"/>
    <cellStyle name="Vírgula 7 3 5 8" xfId="12155"/>
    <cellStyle name="Vírgula 7 3 5 8 2" xfId="17636"/>
    <cellStyle name="Vírgula 7 3 5 9" xfId="14895"/>
    <cellStyle name="Vírgula 7 3 6" xfId="384"/>
    <cellStyle name="Vírgula 7 3 6 2" xfId="1006"/>
    <cellStyle name="Vírgula 7 3 6 2 2" xfId="1931"/>
    <cellStyle name="Vírgula 7 3 6 2 2 2" xfId="5282"/>
    <cellStyle name="Vírgula 7 3 6 2 2 2 2" xfId="10266"/>
    <cellStyle name="Vírgula 7 3 6 2 2 2 2 2" xfId="14313"/>
    <cellStyle name="Vírgula 7 3 6 2 2 2 2 2 2" xfId="19793"/>
    <cellStyle name="Vírgula 7 3 6 2 2 2 2 3" xfId="17038"/>
    <cellStyle name="Vírgula 7 3 6 2 2 2 3" xfId="13141"/>
    <cellStyle name="Vírgula 7 3 6 2 2 2 3 2" xfId="18621"/>
    <cellStyle name="Vírgula 7 3 6 2 2 2 4" xfId="15867"/>
    <cellStyle name="Vírgula 7 3 6 2 2 3" xfId="7011"/>
    <cellStyle name="Vírgula 7 3 6 2 2 3 2" xfId="11953"/>
    <cellStyle name="Vírgula 7 3 6 2 2 3 2 2" xfId="14713"/>
    <cellStyle name="Vírgula 7 3 6 2 2 3 2 2 2" xfId="20193"/>
    <cellStyle name="Vírgula 7 3 6 2 2 3 2 3" xfId="17438"/>
    <cellStyle name="Vírgula 7 3 6 2 2 3 3" xfId="13542"/>
    <cellStyle name="Vírgula 7 3 6 2 2 3 3 2" xfId="19022"/>
    <cellStyle name="Vírgula 7 3 6 2 2 3 4" xfId="16267"/>
    <cellStyle name="Vírgula 7 3 6 2 2 4" xfId="8519"/>
    <cellStyle name="Vírgula 7 3 6 2 2 4 2" xfId="13899"/>
    <cellStyle name="Vírgula 7 3 6 2 2 4 2 2" xfId="19379"/>
    <cellStyle name="Vírgula 7 3 6 2 2 4 3" xfId="16624"/>
    <cellStyle name="Vírgula 7 3 6 2 2 5" xfId="3558"/>
    <cellStyle name="Vírgula 7 3 6 2 2 5 2" xfId="12736"/>
    <cellStyle name="Vírgula 7 3 6 2 2 5 2 2" xfId="18216"/>
    <cellStyle name="Vírgula 7 3 6 2 2 5 3" xfId="15462"/>
    <cellStyle name="Vírgula 7 3 6 2 2 6" xfId="12370"/>
    <cellStyle name="Vírgula 7 3 6 2 2 6 2" xfId="17850"/>
    <cellStyle name="Vírgula 7 3 6 2 2 7" xfId="15096"/>
    <cellStyle name="Vírgula 7 3 6 2 3" xfId="4431"/>
    <cellStyle name="Vírgula 7 3 6 2 3 2" xfId="9416"/>
    <cellStyle name="Vírgula 7 3 6 2 3 2 2" xfId="14174"/>
    <cellStyle name="Vírgula 7 3 6 2 3 2 2 2" xfId="19654"/>
    <cellStyle name="Vírgula 7 3 6 2 3 2 3" xfId="16899"/>
    <cellStyle name="Vírgula 7 3 6 2 3 3" xfId="13002"/>
    <cellStyle name="Vírgula 7 3 6 2 3 3 2" xfId="18482"/>
    <cellStyle name="Vírgula 7 3 6 2 3 4" xfId="15728"/>
    <cellStyle name="Vírgula 7 3 6 2 4" xfId="6173"/>
    <cellStyle name="Vírgula 7 3 6 2 4 2" xfId="11115"/>
    <cellStyle name="Vírgula 7 3 6 2 4 2 2" xfId="14579"/>
    <cellStyle name="Vírgula 7 3 6 2 4 2 2 2" xfId="20059"/>
    <cellStyle name="Vírgula 7 3 6 2 4 2 3" xfId="17304"/>
    <cellStyle name="Vírgula 7 3 6 2 4 3" xfId="13408"/>
    <cellStyle name="Vírgula 7 3 6 2 4 3 2" xfId="18888"/>
    <cellStyle name="Vírgula 7 3 6 2 4 4" xfId="16133"/>
    <cellStyle name="Vírgula 7 3 6 2 5" xfId="7681"/>
    <cellStyle name="Vírgula 7 3 6 2 5 2" xfId="13765"/>
    <cellStyle name="Vírgula 7 3 6 2 5 2 2" xfId="19245"/>
    <cellStyle name="Vírgula 7 3 6 2 5 3" xfId="16490"/>
    <cellStyle name="Vírgula 7 3 6 2 6" xfId="2720"/>
    <cellStyle name="Vírgula 7 3 6 2 6 2" xfId="12602"/>
    <cellStyle name="Vírgula 7 3 6 2 6 2 2" xfId="18082"/>
    <cellStyle name="Vírgula 7 3 6 2 6 3" xfId="15328"/>
    <cellStyle name="Vírgula 7 3 6 2 7" xfId="12224"/>
    <cellStyle name="Vírgula 7 3 6 2 7 2" xfId="17705"/>
    <cellStyle name="Vírgula 7 3 6 2 8" xfId="14962"/>
    <cellStyle name="Vírgula 7 3 6 3" xfId="1930"/>
    <cellStyle name="Vírgula 7 3 6 3 2" xfId="5281"/>
    <cellStyle name="Vírgula 7 3 6 3 2 2" xfId="10265"/>
    <cellStyle name="Vírgula 7 3 6 3 2 2 2" xfId="14312"/>
    <cellStyle name="Vírgula 7 3 6 3 2 2 2 2" xfId="19792"/>
    <cellStyle name="Vírgula 7 3 6 3 2 2 3" xfId="17037"/>
    <cellStyle name="Vírgula 7 3 6 3 2 3" xfId="13140"/>
    <cellStyle name="Vírgula 7 3 6 3 2 3 2" xfId="18620"/>
    <cellStyle name="Vírgula 7 3 6 3 2 4" xfId="15866"/>
    <cellStyle name="Vírgula 7 3 6 3 3" xfId="7010"/>
    <cellStyle name="Vírgula 7 3 6 3 3 2" xfId="11952"/>
    <cellStyle name="Vírgula 7 3 6 3 3 2 2" xfId="14712"/>
    <cellStyle name="Vírgula 7 3 6 3 3 2 2 2" xfId="20192"/>
    <cellStyle name="Vírgula 7 3 6 3 3 2 3" xfId="17437"/>
    <cellStyle name="Vírgula 7 3 6 3 3 3" xfId="13541"/>
    <cellStyle name="Vírgula 7 3 6 3 3 3 2" xfId="19021"/>
    <cellStyle name="Vírgula 7 3 6 3 3 4" xfId="16266"/>
    <cellStyle name="Vírgula 7 3 6 3 4" xfId="8518"/>
    <cellStyle name="Vírgula 7 3 6 3 4 2" xfId="13898"/>
    <cellStyle name="Vírgula 7 3 6 3 4 2 2" xfId="19378"/>
    <cellStyle name="Vírgula 7 3 6 3 4 3" xfId="16623"/>
    <cellStyle name="Vírgula 7 3 6 3 5" xfId="3557"/>
    <cellStyle name="Vírgula 7 3 6 3 5 2" xfId="12735"/>
    <cellStyle name="Vírgula 7 3 6 3 5 2 2" xfId="18215"/>
    <cellStyle name="Vírgula 7 3 6 3 5 3" xfId="15461"/>
    <cellStyle name="Vírgula 7 3 6 3 6" xfId="12369"/>
    <cellStyle name="Vírgula 7 3 6 3 6 2" xfId="17849"/>
    <cellStyle name="Vírgula 7 3 6 3 7" xfId="15095"/>
    <cellStyle name="Vírgula 7 3 6 4" xfId="3950"/>
    <cellStyle name="Vírgula 7 3 6 4 2" xfId="9029"/>
    <cellStyle name="Vírgula 7 3 6 4 2 2" xfId="14083"/>
    <cellStyle name="Vírgula 7 3 6 4 2 2 2" xfId="19563"/>
    <cellStyle name="Vírgula 7 3 6 4 2 3" xfId="16808"/>
    <cellStyle name="Vírgula 7 3 6 4 3" xfId="12888"/>
    <cellStyle name="Vírgula 7 3 6 4 3 2" xfId="18368"/>
    <cellStyle name="Vírgula 7 3 6 4 4" xfId="15614"/>
    <cellStyle name="Vírgula 7 3 6 5" xfId="5716"/>
    <cellStyle name="Vírgula 7 3 6 5 2" xfId="10658"/>
    <cellStyle name="Vírgula 7 3 6 5 2 2" xfId="14470"/>
    <cellStyle name="Vírgula 7 3 6 5 2 2 2" xfId="19950"/>
    <cellStyle name="Vírgula 7 3 6 5 2 3" xfId="17195"/>
    <cellStyle name="Vírgula 7 3 6 5 3" xfId="13299"/>
    <cellStyle name="Vírgula 7 3 6 5 3 2" xfId="18779"/>
    <cellStyle name="Vírgula 7 3 6 5 4" xfId="16024"/>
    <cellStyle name="Vírgula 7 3 6 6" xfId="7224"/>
    <cellStyle name="Vírgula 7 3 6 6 2" xfId="13656"/>
    <cellStyle name="Vírgula 7 3 6 6 2 2" xfId="19136"/>
    <cellStyle name="Vírgula 7 3 6 6 3" xfId="16381"/>
    <cellStyle name="Vírgula 7 3 6 7" xfId="2263"/>
    <cellStyle name="Vírgula 7 3 6 7 2" xfId="12493"/>
    <cellStyle name="Vírgula 7 3 6 7 2 2" xfId="17973"/>
    <cellStyle name="Vírgula 7 3 6 7 3" xfId="15219"/>
    <cellStyle name="Vírgula 7 3 6 8" xfId="12095"/>
    <cellStyle name="Vírgula 7 3 6 8 2" xfId="17576"/>
    <cellStyle name="Vírgula 7 3 6 9" xfId="14849"/>
    <cellStyle name="Vírgula 7 3 7" xfId="859"/>
    <cellStyle name="Vírgula 7 3 7 2" xfId="1932"/>
    <cellStyle name="Vírgula 7 3 7 2 2" xfId="5283"/>
    <cellStyle name="Vírgula 7 3 7 2 2 2" xfId="10267"/>
    <cellStyle name="Vírgula 7 3 7 2 2 2 2" xfId="14314"/>
    <cellStyle name="Vírgula 7 3 7 2 2 2 2 2" xfId="19794"/>
    <cellStyle name="Vírgula 7 3 7 2 2 2 3" xfId="17039"/>
    <cellStyle name="Vírgula 7 3 7 2 2 3" xfId="13142"/>
    <cellStyle name="Vírgula 7 3 7 2 2 3 2" xfId="18622"/>
    <cellStyle name="Vírgula 7 3 7 2 2 4" xfId="15868"/>
    <cellStyle name="Vírgula 7 3 7 2 3" xfId="7012"/>
    <cellStyle name="Vírgula 7 3 7 2 3 2" xfId="11954"/>
    <cellStyle name="Vírgula 7 3 7 2 3 2 2" xfId="14714"/>
    <cellStyle name="Vírgula 7 3 7 2 3 2 2 2" xfId="20194"/>
    <cellStyle name="Vírgula 7 3 7 2 3 2 3" xfId="17439"/>
    <cellStyle name="Vírgula 7 3 7 2 3 3" xfId="13543"/>
    <cellStyle name="Vírgula 7 3 7 2 3 3 2" xfId="19023"/>
    <cellStyle name="Vírgula 7 3 7 2 3 4" xfId="16268"/>
    <cellStyle name="Vírgula 7 3 7 2 4" xfId="8520"/>
    <cellStyle name="Vírgula 7 3 7 2 4 2" xfId="13900"/>
    <cellStyle name="Vírgula 7 3 7 2 4 2 2" xfId="19380"/>
    <cellStyle name="Vírgula 7 3 7 2 4 3" xfId="16625"/>
    <cellStyle name="Vírgula 7 3 7 2 5" xfId="3559"/>
    <cellStyle name="Vírgula 7 3 7 2 5 2" xfId="12737"/>
    <cellStyle name="Vírgula 7 3 7 2 5 2 2" xfId="18217"/>
    <cellStyle name="Vírgula 7 3 7 2 5 3" xfId="15463"/>
    <cellStyle name="Vírgula 7 3 7 2 6" xfId="12371"/>
    <cellStyle name="Vírgula 7 3 7 2 6 2" xfId="17851"/>
    <cellStyle name="Vírgula 7 3 7 2 7" xfId="15097"/>
    <cellStyle name="Vírgula 7 3 7 3" xfId="4294"/>
    <cellStyle name="Vírgula 7 3 7 3 2" xfId="9280"/>
    <cellStyle name="Vírgula 7 3 7 3 2 2" xfId="14141"/>
    <cellStyle name="Vírgula 7 3 7 3 2 2 2" xfId="19621"/>
    <cellStyle name="Vírgula 7 3 7 3 2 3" xfId="16866"/>
    <cellStyle name="Vírgula 7 3 7 3 3" xfId="12969"/>
    <cellStyle name="Vírgula 7 3 7 3 3 2" xfId="18449"/>
    <cellStyle name="Vírgula 7 3 7 3 4" xfId="15695"/>
    <cellStyle name="Vírgula 7 3 7 4" xfId="6038"/>
    <cellStyle name="Vírgula 7 3 7 4 2" xfId="10980"/>
    <cellStyle name="Vírgula 7 3 7 4 2 2" xfId="14547"/>
    <cellStyle name="Vírgula 7 3 7 4 2 2 2" xfId="20027"/>
    <cellStyle name="Vírgula 7 3 7 4 2 3" xfId="17272"/>
    <cellStyle name="Vírgula 7 3 7 4 3" xfId="13376"/>
    <cellStyle name="Vírgula 7 3 7 4 3 2" xfId="18856"/>
    <cellStyle name="Vírgula 7 3 7 4 4" xfId="16101"/>
    <cellStyle name="Vírgula 7 3 7 5" xfId="7546"/>
    <cellStyle name="Vírgula 7 3 7 5 2" xfId="13733"/>
    <cellStyle name="Vírgula 7 3 7 5 2 2" xfId="19213"/>
    <cellStyle name="Vírgula 7 3 7 5 3" xfId="16458"/>
    <cellStyle name="Vírgula 7 3 7 6" xfId="2585"/>
    <cellStyle name="Vírgula 7 3 7 6 2" xfId="12570"/>
    <cellStyle name="Vírgula 7 3 7 6 2 2" xfId="18050"/>
    <cellStyle name="Vírgula 7 3 7 6 3" xfId="15296"/>
    <cellStyle name="Vírgula 7 3 7 7" xfId="12189"/>
    <cellStyle name="Vírgula 7 3 7 7 2" xfId="17670"/>
    <cellStyle name="Vírgula 7 3 7 8" xfId="14928"/>
    <cellStyle name="Vírgula 7 3 8" xfId="1325"/>
    <cellStyle name="Vírgula 7 3 8 2" xfId="4676"/>
    <cellStyle name="Vírgula 7 3 8 2 2" xfId="9660"/>
    <cellStyle name="Vírgula 7 3 8 2 2 2" xfId="14234"/>
    <cellStyle name="Vírgula 7 3 8 2 2 2 2" xfId="19714"/>
    <cellStyle name="Vírgula 7 3 8 2 2 3" xfId="16959"/>
    <cellStyle name="Vírgula 7 3 8 2 3" xfId="13062"/>
    <cellStyle name="Vírgula 7 3 8 2 3 2" xfId="18542"/>
    <cellStyle name="Vírgula 7 3 8 2 4" xfId="15788"/>
    <cellStyle name="Vírgula 7 3 8 3" xfId="6405"/>
    <cellStyle name="Vírgula 7 3 8 3 2" xfId="11347"/>
    <cellStyle name="Vírgula 7 3 8 3 2 2" xfId="14634"/>
    <cellStyle name="Vírgula 7 3 8 3 2 2 2" xfId="20114"/>
    <cellStyle name="Vírgula 7 3 8 3 2 3" xfId="17359"/>
    <cellStyle name="Vírgula 7 3 8 3 3" xfId="13463"/>
    <cellStyle name="Vírgula 7 3 8 3 3 2" xfId="18943"/>
    <cellStyle name="Vírgula 7 3 8 3 4" xfId="16188"/>
    <cellStyle name="Vírgula 7 3 8 4" xfId="7913"/>
    <cellStyle name="Vírgula 7 3 8 4 2" xfId="13820"/>
    <cellStyle name="Vírgula 7 3 8 4 2 2" xfId="19300"/>
    <cellStyle name="Vírgula 7 3 8 4 3" xfId="16545"/>
    <cellStyle name="Vírgula 7 3 8 5" xfId="2952"/>
    <cellStyle name="Vírgula 7 3 8 5 2" xfId="12657"/>
    <cellStyle name="Vírgula 7 3 8 5 2 2" xfId="18137"/>
    <cellStyle name="Vírgula 7 3 8 5 3" xfId="15383"/>
    <cellStyle name="Vírgula 7 3 8 6" xfId="12291"/>
    <cellStyle name="Vírgula 7 3 8 6 2" xfId="17771"/>
    <cellStyle name="Vírgula 7 3 8 7" xfId="15017"/>
    <cellStyle name="Vírgula 7 3 9" xfId="269"/>
    <cellStyle name="Vírgula 7 3 9 2" xfId="3894"/>
    <cellStyle name="Vírgula 7 3 9 2 2" xfId="8981"/>
    <cellStyle name="Vírgula 7 3 9 2 2 2" xfId="14072"/>
    <cellStyle name="Vírgula 7 3 9 2 2 2 2" xfId="19552"/>
    <cellStyle name="Vírgula 7 3 9 2 2 3" xfId="16797"/>
    <cellStyle name="Vírgula 7 3 9 2 3" xfId="12876"/>
    <cellStyle name="Vírgula 7 3 9 2 3 2" xfId="18356"/>
    <cellStyle name="Vírgula 7 3 9 2 4" xfId="15602"/>
    <cellStyle name="Vírgula 7 3 9 3" xfId="5672"/>
    <cellStyle name="Vírgula 7 3 9 3 2" xfId="10614"/>
    <cellStyle name="Vírgula 7 3 9 3 2 2" xfId="14460"/>
    <cellStyle name="Vírgula 7 3 9 3 2 2 2" xfId="19940"/>
    <cellStyle name="Vírgula 7 3 9 3 2 3" xfId="17185"/>
    <cellStyle name="Vírgula 7 3 9 3 3" xfId="13289"/>
    <cellStyle name="Vírgula 7 3 9 3 3 2" xfId="18769"/>
    <cellStyle name="Vírgula 7 3 9 3 4" xfId="16014"/>
    <cellStyle name="Vírgula 7 3 9 4" xfId="7180"/>
    <cellStyle name="Vírgula 7 3 9 4 2" xfId="13646"/>
    <cellStyle name="Vírgula 7 3 9 4 2 2" xfId="19126"/>
    <cellStyle name="Vírgula 7 3 9 4 3" xfId="16371"/>
    <cellStyle name="Vírgula 7 3 9 5" xfId="2219"/>
    <cellStyle name="Vírgula 7 3 9 5 2" xfId="12483"/>
    <cellStyle name="Vírgula 7 3 9 5 2 2" xfId="17963"/>
    <cellStyle name="Vírgula 7 3 9 5 3" xfId="15209"/>
    <cellStyle name="Vírgula 7 3 9 6" xfId="12077"/>
    <cellStyle name="Vírgula 7 3 9 6 2" xfId="17558"/>
    <cellStyle name="Vírgula 7 3 9 7" xfId="14837"/>
    <cellStyle name="Vírgula 7 4" xfId="276"/>
    <cellStyle name="Vírgula 7 4 10" xfId="3899"/>
    <cellStyle name="Vírgula 7 4 10 2" xfId="8794"/>
    <cellStyle name="Vírgula 7 4 10 2 2" xfId="14032"/>
    <cellStyle name="Vírgula 7 4 10 2 2 2" xfId="19512"/>
    <cellStyle name="Vírgula 7 4 10 2 3" xfId="16757"/>
    <cellStyle name="Vírgula 7 4 10 3" xfId="12880"/>
    <cellStyle name="Vírgula 7 4 10 3 2" xfId="18360"/>
    <cellStyle name="Vírgula 7 4 10 4" xfId="15606"/>
    <cellStyle name="Vírgula 7 4 11" xfId="5567"/>
    <cellStyle name="Vírgula 7 4 11 2" xfId="10516"/>
    <cellStyle name="Vírgula 7 4 11 2 2" xfId="14443"/>
    <cellStyle name="Vírgula 7 4 11 2 2 2" xfId="19923"/>
    <cellStyle name="Vírgula 7 4 11 2 3" xfId="17168"/>
    <cellStyle name="Vírgula 7 4 11 3" xfId="13272"/>
    <cellStyle name="Vírgula 7 4 11 3 2" xfId="18752"/>
    <cellStyle name="Vírgula 7 4 11 4" xfId="15997"/>
    <cellStyle name="Vírgula 7 4 12" xfId="5677"/>
    <cellStyle name="Vírgula 7 4 12 2" xfId="10619"/>
    <cellStyle name="Vírgula 7 4 12 2 2" xfId="14464"/>
    <cellStyle name="Vírgula 7 4 12 2 2 2" xfId="19944"/>
    <cellStyle name="Vírgula 7 4 12 2 3" xfId="17189"/>
    <cellStyle name="Vírgula 7 4 12 3" xfId="13293"/>
    <cellStyle name="Vírgula 7 4 12 3 2" xfId="18773"/>
    <cellStyle name="Vírgula 7 4 12 4" xfId="16018"/>
    <cellStyle name="Vírgula 7 4 13" xfId="7185"/>
    <cellStyle name="Vírgula 7 4 13 2" xfId="13650"/>
    <cellStyle name="Vírgula 7 4 13 2 2" xfId="19130"/>
    <cellStyle name="Vírgula 7 4 13 3" xfId="16375"/>
    <cellStyle name="Vírgula 7 4 14" xfId="2224"/>
    <cellStyle name="Vírgula 7 4 14 2" xfId="12487"/>
    <cellStyle name="Vírgula 7 4 14 2 2" xfId="17967"/>
    <cellStyle name="Vírgula 7 4 14 3" xfId="15213"/>
    <cellStyle name="Vírgula 7 4 15" xfId="12081"/>
    <cellStyle name="Vírgula 7 4 15 2" xfId="17562"/>
    <cellStyle name="Vírgula 7 4 16" xfId="14842"/>
    <cellStyle name="Vírgula 7 4 2" xfId="398"/>
    <cellStyle name="Vírgula 7 4 2 10" xfId="5726"/>
    <cellStyle name="Vírgula 7 4 2 10 2" xfId="10668"/>
    <cellStyle name="Vírgula 7 4 2 10 2 2" xfId="14475"/>
    <cellStyle name="Vírgula 7 4 2 10 2 2 2" xfId="19955"/>
    <cellStyle name="Vírgula 7 4 2 10 2 3" xfId="17200"/>
    <cellStyle name="Vírgula 7 4 2 10 3" xfId="13304"/>
    <cellStyle name="Vírgula 7 4 2 10 3 2" xfId="18784"/>
    <cellStyle name="Vírgula 7 4 2 10 4" xfId="16029"/>
    <cellStyle name="Vírgula 7 4 2 11" xfId="7234"/>
    <cellStyle name="Vírgula 7 4 2 11 2" xfId="13661"/>
    <cellStyle name="Vírgula 7 4 2 11 2 2" xfId="19141"/>
    <cellStyle name="Vírgula 7 4 2 11 3" xfId="16386"/>
    <cellStyle name="Vírgula 7 4 2 12" xfId="2273"/>
    <cellStyle name="Vírgula 7 4 2 12 2" xfId="12498"/>
    <cellStyle name="Vírgula 7 4 2 12 2 2" xfId="17978"/>
    <cellStyle name="Vírgula 7 4 2 12 3" xfId="15224"/>
    <cellStyle name="Vírgula 7 4 2 13" xfId="12102"/>
    <cellStyle name="Vírgula 7 4 2 13 2" xfId="17583"/>
    <cellStyle name="Vírgula 7 4 2 14" xfId="14855"/>
    <cellStyle name="Vírgula 7 4 2 2" xfId="665"/>
    <cellStyle name="Vírgula 7 4 2 2 10" xfId="7369"/>
    <cellStyle name="Vírgula 7 4 2 2 10 2" xfId="13694"/>
    <cellStyle name="Vírgula 7 4 2 2 10 2 2" xfId="19174"/>
    <cellStyle name="Vírgula 7 4 2 2 10 3" xfId="16419"/>
    <cellStyle name="Vírgula 7 4 2 2 11" xfId="2408"/>
    <cellStyle name="Vírgula 7 4 2 2 11 2" xfId="12531"/>
    <cellStyle name="Vírgula 7 4 2 2 11 2 2" xfId="18011"/>
    <cellStyle name="Vírgula 7 4 2 2 11 3" xfId="15257"/>
    <cellStyle name="Vírgula 7 4 2 2 12" xfId="12149"/>
    <cellStyle name="Vírgula 7 4 2 2 12 2" xfId="17630"/>
    <cellStyle name="Vírgula 7 4 2 2 13" xfId="14889"/>
    <cellStyle name="Vírgula 7 4 2 2 2" xfId="806"/>
    <cellStyle name="Vírgula 7 4 2 2 2 2" xfId="1271"/>
    <cellStyle name="Vírgula 7 4 2 2 2 2 2" xfId="1936"/>
    <cellStyle name="Vírgula 7 4 2 2 2 2 2 2" xfId="5287"/>
    <cellStyle name="Vírgula 7 4 2 2 2 2 2 2 2" xfId="10271"/>
    <cellStyle name="Vírgula 7 4 2 2 2 2 2 2 2 2" xfId="14318"/>
    <cellStyle name="Vírgula 7 4 2 2 2 2 2 2 2 2 2" xfId="19798"/>
    <cellStyle name="Vírgula 7 4 2 2 2 2 2 2 2 3" xfId="17043"/>
    <cellStyle name="Vírgula 7 4 2 2 2 2 2 2 3" xfId="13146"/>
    <cellStyle name="Vírgula 7 4 2 2 2 2 2 2 3 2" xfId="18626"/>
    <cellStyle name="Vírgula 7 4 2 2 2 2 2 2 4" xfId="15872"/>
    <cellStyle name="Vírgula 7 4 2 2 2 2 2 3" xfId="7016"/>
    <cellStyle name="Vírgula 7 4 2 2 2 2 2 3 2" xfId="11958"/>
    <cellStyle name="Vírgula 7 4 2 2 2 2 2 3 2 2" xfId="14718"/>
    <cellStyle name="Vírgula 7 4 2 2 2 2 2 3 2 2 2" xfId="20198"/>
    <cellStyle name="Vírgula 7 4 2 2 2 2 2 3 2 3" xfId="17443"/>
    <cellStyle name="Vírgula 7 4 2 2 2 2 2 3 3" xfId="13547"/>
    <cellStyle name="Vírgula 7 4 2 2 2 2 2 3 3 2" xfId="19027"/>
    <cellStyle name="Vírgula 7 4 2 2 2 2 2 3 4" xfId="16272"/>
    <cellStyle name="Vírgula 7 4 2 2 2 2 2 4" xfId="8524"/>
    <cellStyle name="Vírgula 7 4 2 2 2 2 2 4 2" xfId="13904"/>
    <cellStyle name="Vírgula 7 4 2 2 2 2 2 4 2 2" xfId="19384"/>
    <cellStyle name="Vírgula 7 4 2 2 2 2 2 4 3" xfId="16629"/>
    <cellStyle name="Vírgula 7 4 2 2 2 2 2 5" xfId="3563"/>
    <cellStyle name="Vírgula 7 4 2 2 2 2 2 5 2" xfId="12741"/>
    <cellStyle name="Vírgula 7 4 2 2 2 2 2 5 2 2" xfId="18221"/>
    <cellStyle name="Vírgula 7 4 2 2 2 2 2 5 3" xfId="15467"/>
    <cellStyle name="Vírgula 7 4 2 2 2 2 2 6" xfId="12375"/>
    <cellStyle name="Vírgula 7 4 2 2 2 2 2 6 2" xfId="17855"/>
    <cellStyle name="Vírgula 7 4 2 2 2 2 2 7" xfId="15101"/>
    <cellStyle name="Vírgula 7 4 2 2 2 2 3" xfId="4632"/>
    <cellStyle name="Vírgula 7 4 2 2 2 2 3 2" xfId="9616"/>
    <cellStyle name="Vírgula 7 4 2 2 2 2 3 2 2" xfId="14225"/>
    <cellStyle name="Vírgula 7 4 2 2 2 2 3 2 2 2" xfId="19705"/>
    <cellStyle name="Vírgula 7 4 2 2 2 2 3 2 3" xfId="16950"/>
    <cellStyle name="Vírgula 7 4 2 2 2 2 3 3" xfId="13053"/>
    <cellStyle name="Vírgula 7 4 2 2 2 2 3 3 2" xfId="18533"/>
    <cellStyle name="Vírgula 7 4 2 2 2 2 3 4" xfId="15779"/>
    <cellStyle name="Vírgula 7 4 2 2 2 2 4" xfId="6363"/>
    <cellStyle name="Vírgula 7 4 2 2 2 2 4 2" xfId="11305"/>
    <cellStyle name="Vírgula 7 4 2 2 2 2 4 2 2" xfId="14627"/>
    <cellStyle name="Vírgula 7 4 2 2 2 2 4 2 2 2" xfId="20107"/>
    <cellStyle name="Vírgula 7 4 2 2 2 2 4 2 3" xfId="17352"/>
    <cellStyle name="Vírgula 7 4 2 2 2 2 4 3" xfId="13456"/>
    <cellStyle name="Vírgula 7 4 2 2 2 2 4 3 2" xfId="18936"/>
    <cellStyle name="Vírgula 7 4 2 2 2 2 4 4" xfId="16181"/>
    <cellStyle name="Vírgula 7 4 2 2 2 2 5" xfId="7871"/>
    <cellStyle name="Vírgula 7 4 2 2 2 2 5 2" xfId="13813"/>
    <cellStyle name="Vírgula 7 4 2 2 2 2 5 2 2" xfId="19293"/>
    <cellStyle name="Vírgula 7 4 2 2 2 2 5 3" xfId="16538"/>
    <cellStyle name="Vírgula 7 4 2 2 2 2 6" xfId="2910"/>
    <cellStyle name="Vírgula 7 4 2 2 2 2 6 2" xfId="12650"/>
    <cellStyle name="Vírgula 7 4 2 2 2 2 6 2 2" xfId="18130"/>
    <cellStyle name="Vírgula 7 4 2 2 2 2 6 3" xfId="15376"/>
    <cellStyle name="Vírgula 7 4 2 2 2 2 7" xfId="12284"/>
    <cellStyle name="Vírgula 7 4 2 2 2 2 7 2" xfId="17764"/>
    <cellStyle name="Vírgula 7 4 2 2 2 2 8" xfId="15010"/>
    <cellStyle name="Vírgula 7 4 2 2 2 3" xfId="1935"/>
    <cellStyle name="Vírgula 7 4 2 2 2 3 2" xfId="5286"/>
    <cellStyle name="Vírgula 7 4 2 2 2 3 2 2" xfId="10270"/>
    <cellStyle name="Vírgula 7 4 2 2 2 3 2 2 2" xfId="14317"/>
    <cellStyle name="Vírgula 7 4 2 2 2 3 2 2 2 2" xfId="19797"/>
    <cellStyle name="Vírgula 7 4 2 2 2 3 2 2 3" xfId="17042"/>
    <cellStyle name="Vírgula 7 4 2 2 2 3 2 3" xfId="13145"/>
    <cellStyle name="Vírgula 7 4 2 2 2 3 2 3 2" xfId="18625"/>
    <cellStyle name="Vírgula 7 4 2 2 2 3 2 4" xfId="15871"/>
    <cellStyle name="Vírgula 7 4 2 2 2 3 3" xfId="7015"/>
    <cellStyle name="Vírgula 7 4 2 2 2 3 3 2" xfId="11957"/>
    <cellStyle name="Vírgula 7 4 2 2 2 3 3 2 2" xfId="14717"/>
    <cellStyle name="Vírgula 7 4 2 2 2 3 3 2 2 2" xfId="20197"/>
    <cellStyle name="Vírgula 7 4 2 2 2 3 3 2 3" xfId="17442"/>
    <cellStyle name="Vírgula 7 4 2 2 2 3 3 3" xfId="13546"/>
    <cellStyle name="Vírgula 7 4 2 2 2 3 3 3 2" xfId="19026"/>
    <cellStyle name="Vírgula 7 4 2 2 2 3 3 4" xfId="16271"/>
    <cellStyle name="Vírgula 7 4 2 2 2 3 4" xfId="8523"/>
    <cellStyle name="Vírgula 7 4 2 2 2 3 4 2" xfId="13903"/>
    <cellStyle name="Vírgula 7 4 2 2 2 3 4 2 2" xfId="19383"/>
    <cellStyle name="Vírgula 7 4 2 2 2 3 4 3" xfId="16628"/>
    <cellStyle name="Vírgula 7 4 2 2 2 3 5" xfId="3562"/>
    <cellStyle name="Vírgula 7 4 2 2 2 3 5 2" xfId="12740"/>
    <cellStyle name="Vírgula 7 4 2 2 2 3 5 2 2" xfId="18220"/>
    <cellStyle name="Vírgula 7 4 2 2 2 3 5 3" xfId="15466"/>
    <cellStyle name="Vírgula 7 4 2 2 2 3 6" xfId="12374"/>
    <cellStyle name="Vírgula 7 4 2 2 2 3 6 2" xfId="17854"/>
    <cellStyle name="Vírgula 7 4 2 2 2 3 7" xfId="15100"/>
    <cellStyle name="Vírgula 7 4 2 2 2 4" xfId="4249"/>
    <cellStyle name="Vírgula 7 4 2 2 2 4 2" xfId="9235"/>
    <cellStyle name="Vírgula 7 4 2 2 2 4 2 2" xfId="14134"/>
    <cellStyle name="Vírgula 7 4 2 2 2 4 2 2 2" xfId="19614"/>
    <cellStyle name="Vírgula 7 4 2 2 2 4 2 3" xfId="16859"/>
    <cellStyle name="Vírgula 7 4 2 2 2 4 3" xfId="12962"/>
    <cellStyle name="Vírgula 7 4 2 2 2 4 3 2" xfId="18442"/>
    <cellStyle name="Vírgula 7 4 2 2 2 4 4" xfId="15688"/>
    <cellStyle name="Vírgula 7 4 2 2 2 5" xfId="5996"/>
    <cellStyle name="Vírgula 7 4 2 2 2 5 2" xfId="10938"/>
    <cellStyle name="Vírgula 7 4 2 2 2 5 2 2" xfId="14540"/>
    <cellStyle name="Vírgula 7 4 2 2 2 5 2 2 2" xfId="20020"/>
    <cellStyle name="Vírgula 7 4 2 2 2 5 2 3" xfId="17265"/>
    <cellStyle name="Vírgula 7 4 2 2 2 5 3" xfId="13369"/>
    <cellStyle name="Vírgula 7 4 2 2 2 5 3 2" xfId="18849"/>
    <cellStyle name="Vírgula 7 4 2 2 2 5 4" xfId="16094"/>
    <cellStyle name="Vírgula 7 4 2 2 2 6" xfId="7504"/>
    <cellStyle name="Vírgula 7 4 2 2 2 6 2" xfId="13726"/>
    <cellStyle name="Vírgula 7 4 2 2 2 6 2 2" xfId="19206"/>
    <cellStyle name="Vírgula 7 4 2 2 2 6 3" xfId="16451"/>
    <cellStyle name="Vírgula 7 4 2 2 2 7" xfId="2543"/>
    <cellStyle name="Vírgula 7 4 2 2 2 7 2" xfId="12563"/>
    <cellStyle name="Vírgula 7 4 2 2 2 7 2 2" xfId="18043"/>
    <cellStyle name="Vírgula 7 4 2 2 2 7 3" xfId="15289"/>
    <cellStyle name="Vírgula 7 4 2 2 2 8" xfId="12181"/>
    <cellStyle name="Vírgula 7 4 2 2 2 8 2" xfId="17662"/>
    <cellStyle name="Vírgula 7 4 2 2 2 9" xfId="14921"/>
    <cellStyle name="Vírgula 7 4 2 2 3" xfId="812"/>
    <cellStyle name="Vírgula 7 4 2 2 3 2" xfId="1275"/>
    <cellStyle name="Vírgula 7 4 2 2 3 2 2" xfId="1938"/>
    <cellStyle name="Vírgula 7 4 2 2 3 2 2 2" xfId="5289"/>
    <cellStyle name="Vírgula 7 4 2 2 3 2 2 2 2" xfId="10273"/>
    <cellStyle name="Vírgula 7 4 2 2 3 2 2 2 2 2" xfId="14320"/>
    <cellStyle name="Vírgula 7 4 2 2 3 2 2 2 2 2 2" xfId="19800"/>
    <cellStyle name="Vírgula 7 4 2 2 3 2 2 2 2 3" xfId="17045"/>
    <cellStyle name="Vírgula 7 4 2 2 3 2 2 2 3" xfId="13148"/>
    <cellStyle name="Vírgula 7 4 2 2 3 2 2 2 3 2" xfId="18628"/>
    <cellStyle name="Vírgula 7 4 2 2 3 2 2 2 4" xfId="15874"/>
    <cellStyle name="Vírgula 7 4 2 2 3 2 2 3" xfId="7018"/>
    <cellStyle name="Vírgula 7 4 2 2 3 2 2 3 2" xfId="11960"/>
    <cellStyle name="Vírgula 7 4 2 2 3 2 2 3 2 2" xfId="14720"/>
    <cellStyle name="Vírgula 7 4 2 2 3 2 2 3 2 2 2" xfId="20200"/>
    <cellStyle name="Vírgula 7 4 2 2 3 2 2 3 2 3" xfId="17445"/>
    <cellStyle name="Vírgula 7 4 2 2 3 2 2 3 3" xfId="13549"/>
    <cellStyle name="Vírgula 7 4 2 2 3 2 2 3 3 2" xfId="19029"/>
    <cellStyle name="Vírgula 7 4 2 2 3 2 2 3 4" xfId="16274"/>
    <cellStyle name="Vírgula 7 4 2 2 3 2 2 4" xfId="8526"/>
    <cellStyle name="Vírgula 7 4 2 2 3 2 2 4 2" xfId="13906"/>
    <cellStyle name="Vírgula 7 4 2 2 3 2 2 4 2 2" xfId="19386"/>
    <cellStyle name="Vírgula 7 4 2 2 3 2 2 4 3" xfId="16631"/>
    <cellStyle name="Vírgula 7 4 2 2 3 2 2 5" xfId="3565"/>
    <cellStyle name="Vírgula 7 4 2 2 3 2 2 5 2" xfId="12743"/>
    <cellStyle name="Vírgula 7 4 2 2 3 2 2 5 2 2" xfId="18223"/>
    <cellStyle name="Vírgula 7 4 2 2 3 2 2 5 3" xfId="15469"/>
    <cellStyle name="Vírgula 7 4 2 2 3 2 2 6" xfId="12377"/>
    <cellStyle name="Vírgula 7 4 2 2 3 2 2 6 2" xfId="17857"/>
    <cellStyle name="Vírgula 7 4 2 2 3 2 2 7" xfId="15103"/>
    <cellStyle name="Vírgula 7 4 2 2 3 2 3" xfId="4636"/>
    <cellStyle name="Vírgula 7 4 2 2 3 2 3 2" xfId="9620"/>
    <cellStyle name="Vírgula 7 4 2 2 3 2 3 2 2" xfId="14226"/>
    <cellStyle name="Vírgula 7 4 2 2 3 2 3 2 2 2" xfId="19706"/>
    <cellStyle name="Vírgula 7 4 2 2 3 2 3 2 3" xfId="16951"/>
    <cellStyle name="Vírgula 7 4 2 2 3 2 3 3" xfId="13054"/>
    <cellStyle name="Vírgula 7 4 2 2 3 2 3 3 2" xfId="18534"/>
    <cellStyle name="Vírgula 7 4 2 2 3 2 3 4" xfId="15780"/>
    <cellStyle name="Vírgula 7 4 2 2 3 2 4" xfId="6367"/>
    <cellStyle name="Vírgula 7 4 2 2 3 2 4 2" xfId="11309"/>
    <cellStyle name="Vírgula 7 4 2 2 3 2 4 2 2" xfId="14628"/>
    <cellStyle name="Vírgula 7 4 2 2 3 2 4 2 2 2" xfId="20108"/>
    <cellStyle name="Vírgula 7 4 2 2 3 2 4 2 3" xfId="17353"/>
    <cellStyle name="Vírgula 7 4 2 2 3 2 4 3" xfId="13457"/>
    <cellStyle name="Vírgula 7 4 2 2 3 2 4 3 2" xfId="18937"/>
    <cellStyle name="Vírgula 7 4 2 2 3 2 4 4" xfId="16182"/>
    <cellStyle name="Vírgula 7 4 2 2 3 2 5" xfId="7875"/>
    <cellStyle name="Vírgula 7 4 2 2 3 2 5 2" xfId="13814"/>
    <cellStyle name="Vírgula 7 4 2 2 3 2 5 2 2" xfId="19294"/>
    <cellStyle name="Vírgula 7 4 2 2 3 2 5 3" xfId="16539"/>
    <cellStyle name="Vírgula 7 4 2 2 3 2 6" xfId="2914"/>
    <cellStyle name="Vírgula 7 4 2 2 3 2 6 2" xfId="12651"/>
    <cellStyle name="Vírgula 7 4 2 2 3 2 6 2 2" xfId="18131"/>
    <cellStyle name="Vírgula 7 4 2 2 3 2 6 3" xfId="15377"/>
    <cellStyle name="Vírgula 7 4 2 2 3 2 7" xfId="12285"/>
    <cellStyle name="Vírgula 7 4 2 2 3 2 7 2" xfId="17765"/>
    <cellStyle name="Vírgula 7 4 2 2 3 2 8" xfId="15011"/>
    <cellStyle name="Vírgula 7 4 2 2 3 3" xfId="1937"/>
    <cellStyle name="Vírgula 7 4 2 2 3 3 2" xfId="5288"/>
    <cellStyle name="Vírgula 7 4 2 2 3 3 2 2" xfId="10272"/>
    <cellStyle name="Vírgula 7 4 2 2 3 3 2 2 2" xfId="14319"/>
    <cellStyle name="Vírgula 7 4 2 2 3 3 2 2 2 2" xfId="19799"/>
    <cellStyle name="Vírgula 7 4 2 2 3 3 2 2 3" xfId="17044"/>
    <cellStyle name="Vírgula 7 4 2 2 3 3 2 3" xfId="13147"/>
    <cellStyle name="Vírgula 7 4 2 2 3 3 2 3 2" xfId="18627"/>
    <cellStyle name="Vírgula 7 4 2 2 3 3 2 4" xfId="15873"/>
    <cellStyle name="Vírgula 7 4 2 2 3 3 3" xfId="7017"/>
    <cellStyle name="Vírgula 7 4 2 2 3 3 3 2" xfId="11959"/>
    <cellStyle name="Vírgula 7 4 2 2 3 3 3 2 2" xfId="14719"/>
    <cellStyle name="Vírgula 7 4 2 2 3 3 3 2 2 2" xfId="20199"/>
    <cellStyle name="Vírgula 7 4 2 2 3 3 3 2 3" xfId="17444"/>
    <cellStyle name="Vírgula 7 4 2 2 3 3 3 3" xfId="13548"/>
    <cellStyle name="Vírgula 7 4 2 2 3 3 3 3 2" xfId="19028"/>
    <cellStyle name="Vírgula 7 4 2 2 3 3 3 4" xfId="16273"/>
    <cellStyle name="Vírgula 7 4 2 2 3 3 4" xfId="8525"/>
    <cellStyle name="Vírgula 7 4 2 2 3 3 4 2" xfId="13905"/>
    <cellStyle name="Vírgula 7 4 2 2 3 3 4 2 2" xfId="19385"/>
    <cellStyle name="Vírgula 7 4 2 2 3 3 4 3" xfId="16630"/>
    <cellStyle name="Vírgula 7 4 2 2 3 3 5" xfId="3564"/>
    <cellStyle name="Vírgula 7 4 2 2 3 3 5 2" xfId="12742"/>
    <cellStyle name="Vírgula 7 4 2 2 3 3 5 2 2" xfId="18222"/>
    <cellStyle name="Vírgula 7 4 2 2 3 3 5 3" xfId="15468"/>
    <cellStyle name="Vírgula 7 4 2 2 3 3 6" xfId="12376"/>
    <cellStyle name="Vírgula 7 4 2 2 3 3 6 2" xfId="17856"/>
    <cellStyle name="Vírgula 7 4 2 2 3 3 7" xfId="15102"/>
    <cellStyle name="Vírgula 7 4 2 2 3 4" xfId="4253"/>
    <cellStyle name="Vírgula 7 4 2 2 3 4 2" xfId="9239"/>
    <cellStyle name="Vírgula 7 4 2 2 3 4 2 2" xfId="14135"/>
    <cellStyle name="Vírgula 7 4 2 2 3 4 2 2 2" xfId="19615"/>
    <cellStyle name="Vírgula 7 4 2 2 3 4 2 3" xfId="16860"/>
    <cellStyle name="Vírgula 7 4 2 2 3 4 3" xfId="12963"/>
    <cellStyle name="Vírgula 7 4 2 2 3 4 3 2" xfId="18443"/>
    <cellStyle name="Vírgula 7 4 2 2 3 4 4" xfId="15689"/>
    <cellStyle name="Vírgula 7 4 2 2 3 5" xfId="6000"/>
    <cellStyle name="Vírgula 7 4 2 2 3 5 2" xfId="10942"/>
    <cellStyle name="Vírgula 7 4 2 2 3 5 2 2" xfId="14541"/>
    <cellStyle name="Vírgula 7 4 2 2 3 5 2 2 2" xfId="20021"/>
    <cellStyle name="Vírgula 7 4 2 2 3 5 2 3" xfId="17266"/>
    <cellStyle name="Vírgula 7 4 2 2 3 5 3" xfId="13370"/>
    <cellStyle name="Vírgula 7 4 2 2 3 5 3 2" xfId="18850"/>
    <cellStyle name="Vírgula 7 4 2 2 3 5 4" xfId="16095"/>
    <cellStyle name="Vírgula 7 4 2 2 3 6" xfId="7508"/>
    <cellStyle name="Vírgula 7 4 2 2 3 6 2" xfId="13727"/>
    <cellStyle name="Vírgula 7 4 2 2 3 6 2 2" xfId="19207"/>
    <cellStyle name="Vírgula 7 4 2 2 3 6 3" xfId="16452"/>
    <cellStyle name="Vírgula 7 4 2 2 3 7" xfId="2547"/>
    <cellStyle name="Vírgula 7 4 2 2 3 7 2" xfId="12564"/>
    <cellStyle name="Vírgula 7 4 2 2 3 7 2 2" xfId="18044"/>
    <cellStyle name="Vírgula 7 4 2 2 3 7 3" xfId="15290"/>
    <cellStyle name="Vírgula 7 4 2 2 3 8" xfId="12182"/>
    <cellStyle name="Vírgula 7 4 2 2 3 8 2" xfId="17663"/>
    <cellStyle name="Vírgula 7 4 2 2 3 9" xfId="14922"/>
    <cellStyle name="Vírgula 7 4 2 2 4" xfId="959"/>
    <cellStyle name="Vírgula 7 4 2 2 4 2" xfId="1939"/>
    <cellStyle name="Vírgula 7 4 2 2 4 2 2" xfId="5290"/>
    <cellStyle name="Vírgula 7 4 2 2 4 2 2 2" xfId="10274"/>
    <cellStyle name="Vírgula 7 4 2 2 4 2 2 2 2" xfId="14321"/>
    <cellStyle name="Vírgula 7 4 2 2 4 2 2 2 2 2" xfId="19801"/>
    <cellStyle name="Vírgula 7 4 2 2 4 2 2 2 3" xfId="17046"/>
    <cellStyle name="Vírgula 7 4 2 2 4 2 2 3" xfId="13149"/>
    <cellStyle name="Vírgula 7 4 2 2 4 2 2 3 2" xfId="18629"/>
    <cellStyle name="Vírgula 7 4 2 2 4 2 2 4" xfId="15875"/>
    <cellStyle name="Vírgula 7 4 2 2 4 2 3" xfId="7019"/>
    <cellStyle name="Vírgula 7 4 2 2 4 2 3 2" xfId="11961"/>
    <cellStyle name="Vírgula 7 4 2 2 4 2 3 2 2" xfId="14721"/>
    <cellStyle name="Vírgula 7 4 2 2 4 2 3 2 2 2" xfId="20201"/>
    <cellStyle name="Vírgula 7 4 2 2 4 2 3 2 3" xfId="17446"/>
    <cellStyle name="Vírgula 7 4 2 2 4 2 3 3" xfId="13550"/>
    <cellStyle name="Vírgula 7 4 2 2 4 2 3 3 2" xfId="19030"/>
    <cellStyle name="Vírgula 7 4 2 2 4 2 3 4" xfId="16275"/>
    <cellStyle name="Vírgula 7 4 2 2 4 2 4" xfId="8527"/>
    <cellStyle name="Vírgula 7 4 2 2 4 2 4 2" xfId="13907"/>
    <cellStyle name="Vírgula 7 4 2 2 4 2 4 2 2" xfId="19387"/>
    <cellStyle name="Vírgula 7 4 2 2 4 2 4 3" xfId="16632"/>
    <cellStyle name="Vírgula 7 4 2 2 4 2 5" xfId="3566"/>
    <cellStyle name="Vírgula 7 4 2 2 4 2 5 2" xfId="12744"/>
    <cellStyle name="Vírgula 7 4 2 2 4 2 5 2 2" xfId="18224"/>
    <cellStyle name="Vírgula 7 4 2 2 4 2 5 3" xfId="15470"/>
    <cellStyle name="Vírgula 7 4 2 2 4 2 6" xfId="12378"/>
    <cellStyle name="Vírgula 7 4 2 2 4 2 6 2" xfId="17858"/>
    <cellStyle name="Vírgula 7 4 2 2 4 2 7" xfId="15104"/>
    <cellStyle name="Vírgula 7 4 2 2 4 3" xfId="4391"/>
    <cellStyle name="Vírgula 7 4 2 2 4 3 2" xfId="9376"/>
    <cellStyle name="Vírgula 7 4 2 2 4 3 2 2" xfId="14167"/>
    <cellStyle name="Vírgula 7 4 2 2 4 3 2 2 2" xfId="19647"/>
    <cellStyle name="Vírgula 7 4 2 2 4 3 2 3" xfId="16892"/>
    <cellStyle name="Vírgula 7 4 2 2 4 3 3" xfId="12995"/>
    <cellStyle name="Vírgula 7 4 2 2 4 3 3 2" xfId="18475"/>
    <cellStyle name="Vírgula 7 4 2 2 4 3 4" xfId="15721"/>
    <cellStyle name="Vírgula 7 4 2 2 4 4" xfId="6134"/>
    <cellStyle name="Vírgula 7 4 2 2 4 4 2" xfId="11076"/>
    <cellStyle name="Vírgula 7 4 2 2 4 4 2 2" xfId="14573"/>
    <cellStyle name="Vírgula 7 4 2 2 4 4 2 2 2" xfId="20053"/>
    <cellStyle name="Vírgula 7 4 2 2 4 4 2 3" xfId="17298"/>
    <cellStyle name="Vírgula 7 4 2 2 4 4 3" xfId="13402"/>
    <cellStyle name="Vírgula 7 4 2 2 4 4 3 2" xfId="18882"/>
    <cellStyle name="Vírgula 7 4 2 2 4 4 4" xfId="16127"/>
    <cellStyle name="Vírgula 7 4 2 2 4 5" xfId="7642"/>
    <cellStyle name="Vírgula 7 4 2 2 4 5 2" xfId="13759"/>
    <cellStyle name="Vírgula 7 4 2 2 4 5 2 2" xfId="19239"/>
    <cellStyle name="Vírgula 7 4 2 2 4 5 3" xfId="16484"/>
    <cellStyle name="Vírgula 7 4 2 2 4 6" xfId="2681"/>
    <cellStyle name="Vírgula 7 4 2 2 4 6 2" xfId="12596"/>
    <cellStyle name="Vírgula 7 4 2 2 4 6 2 2" xfId="18076"/>
    <cellStyle name="Vírgula 7 4 2 2 4 6 3" xfId="15322"/>
    <cellStyle name="Vírgula 7 4 2 2 4 7" xfId="12216"/>
    <cellStyle name="Vírgula 7 4 2 2 4 7 2" xfId="17697"/>
    <cellStyle name="Vírgula 7 4 2 2 4 8" xfId="14955"/>
    <cellStyle name="Vírgula 7 4 2 2 5" xfId="1934"/>
    <cellStyle name="Vírgula 7 4 2 2 5 2" xfId="5285"/>
    <cellStyle name="Vírgula 7 4 2 2 5 2 2" xfId="10269"/>
    <cellStyle name="Vírgula 7 4 2 2 5 2 2 2" xfId="14316"/>
    <cellStyle name="Vírgula 7 4 2 2 5 2 2 2 2" xfId="19796"/>
    <cellStyle name="Vírgula 7 4 2 2 5 2 2 3" xfId="17041"/>
    <cellStyle name="Vírgula 7 4 2 2 5 2 3" xfId="13144"/>
    <cellStyle name="Vírgula 7 4 2 2 5 2 3 2" xfId="18624"/>
    <cellStyle name="Vírgula 7 4 2 2 5 2 4" xfId="15870"/>
    <cellStyle name="Vírgula 7 4 2 2 5 3" xfId="7014"/>
    <cellStyle name="Vírgula 7 4 2 2 5 3 2" xfId="11956"/>
    <cellStyle name="Vírgula 7 4 2 2 5 3 2 2" xfId="14716"/>
    <cellStyle name="Vírgula 7 4 2 2 5 3 2 2 2" xfId="20196"/>
    <cellStyle name="Vírgula 7 4 2 2 5 3 2 3" xfId="17441"/>
    <cellStyle name="Vírgula 7 4 2 2 5 3 3" xfId="13545"/>
    <cellStyle name="Vírgula 7 4 2 2 5 3 3 2" xfId="19025"/>
    <cellStyle name="Vírgula 7 4 2 2 5 3 4" xfId="16270"/>
    <cellStyle name="Vírgula 7 4 2 2 5 4" xfId="8522"/>
    <cellStyle name="Vírgula 7 4 2 2 5 4 2" xfId="13902"/>
    <cellStyle name="Vírgula 7 4 2 2 5 4 2 2" xfId="19382"/>
    <cellStyle name="Vírgula 7 4 2 2 5 4 3" xfId="16627"/>
    <cellStyle name="Vírgula 7 4 2 2 5 5" xfId="3561"/>
    <cellStyle name="Vírgula 7 4 2 2 5 5 2" xfId="12739"/>
    <cellStyle name="Vírgula 7 4 2 2 5 5 2 2" xfId="18219"/>
    <cellStyle name="Vírgula 7 4 2 2 5 5 3" xfId="15465"/>
    <cellStyle name="Vírgula 7 4 2 2 5 6" xfId="12373"/>
    <cellStyle name="Vírgula 7 4 2 2 5 6 2" xfId="17853"/>
    <cellStyle name="Vírgula 7 4 2 2 5 7" xfId="15099"/>
    <cellStyle name="Vírgula 7 4 2 2 6" xfId="3789"/>
    <cellStyle name="Vírgula 7 4 2 2 6 2" xfId="3910"/>
    <cellStyle name="Vírgula 7 4 2 2 6 2 2" xfId="8991"/>
    <cellStyle name="Vírgula 7 4 2 2 6 2 2 2" xfId="14077"/>
    <cellStyle name="Vírgula 7 4 2 2 6 2 2 2 2" xfId="19557"/>
    <cellStyle name="Vírgula 7 4 2 2 6 2 2 3" xfId="16802"/>
    <cellStyle name="Vírgula 7 4 2 2 6 2 3" xfId="12882"/>
    <cellStyle name="Vírgula 7 4 2 2 6 2 3 2" xfId="18362"/>
    <cellStyle name="Vírgula 7 4 2 2 6 2 4" xfId="15608"/>
    <cellStyle name="Vírgula 7 4 2 2 6 3" xfId="8749"/>
    <cellStyle name="Vírgula 7 4 2 2 6 3 2" xfId="14022"/>
    <cellStyle name="Vírgula 7 4 2 2 6 3 2 2" xfId="19502"/>
    <cellStyle name="Vírgula 7 4 2 2 6 3 3" xfId="16747"/>
    <cellStyle name="Vírgula 7 4 2 2 6 4" xfId="12857"/>
    <cellStyle name="Vírgula 7 4 2 2 6 4 2" xfId="18337"/>
    <cellStyle name="Vírgula 7 4 2 2 6 5" xfId="15583"/>
    <cellStyle name="Vírgula 7 4 2 2 7" xfId="4114"/>
    <cellStyle name="Vírgula 7 4 2 2 7 2" xfId="8885"/>
    <cellStyle name="Vírgula 7 4 2 2 7 2 2" xfId="14054"/>
    <cellStyle name="Vírgula 7 4 2 2 7 2 2 2" xfId="19534"/>
    <cellStyle name="Vírgula 7 4 2 2 7 2 3" xfId="16779"/>
    <cellStyle name="Vírgula 7 4 2 2 7 3" xfId="12930"/>
    <cellStyle name="Vírgula 7 4 2 2 7 3 2" xfId="18410"/>
    <cellStyle name="Vírgula 7 4 2 2 7 4" xfId="15656"/>
    <cellStyle name="Vírgula 7 4 2 2 8" xfId="5473"/>
    <cellStyle name="Vírgula 7 4 2 2 8 2" xfId="10438"/>
    <cellStyle name="Vírgula 7 4 2 2 8 2 2" xfId="14422"/>
    <cellStyle name="Vírgula 7 4 2 2 8 2 2 2" xfId="19902"/>
    <cellStyle name="Vírgula 7 4 2 2 8 2 3" xfId="17147"/>
    <cellStyle name="Vírgula 7 4 2 2 8 3" xfId="13251"/>
    <cellStyle name="Vírgula 7 4 2 2 8 3 2" xfId="18731"/>
    <cellStyle name="Vírgula 7 4 2 2 8 4" xfId="15976"/>
    <cellStyle name="Vírgula 7 4 2 2 9" xfId="5861"/>
    <cellStyle name="Vírgula 7 4 2 2 9 2" xfId="10803"/>
    <cellStyle name="Vírgula 7 4 2 2 9 2 2" xfId="14508"/>
    <cellStyle name="Vírgula 7 4 2 2 9 2 2 2" xfId="19988"/>
    <cellStyle name="Vírgula 7 4 2 2 9 2 3" xfId="17233"/>
    <cellStyle name="Vírgula 7 4 2 2 9 3" xfId="13337"/>
    <cellStyle name="Vírgula 7 4 2 2 9 3 2" xfId="18817"/>
    <cellStyle name="Vírgula 7 4 2 2 9 4" xfId="16062"/>
    <cellStyle name="Vírgula 7 4 2 3" xfId="509"/>
    <cellStyle name="Vírgula 7 4 2 3 2" xfId="1069"/>
    <cellStyle name="Vírgula 7 4 2 3 2 2" xfId="1941"/>
    <cellStyle name="Vírgula 7 4 2 3 2 2 2" xfId="5292"/>
    <cellStyle name="Vírgula 7 4 2 3 2 2 2 2" xfId="10276"/>
    <cellStyle name="Vírgula 7 4 2 3 2 2 2 2 2" xfId="14323"/>
    <cellStyle name="Vírgula 7 4 2 3 2 2 2 2 2 2" xfId="19803"/>
    <cellStyle name="Vírgula 7 4 2 3 2 2 2 2 3" xfId="17048"/>
    <cellStyle name="Vírgula 7 4 2 3 2 2 2 3" xfId="13151"/>
    <cellStyle name="Vírgula 7 4 2 3 2 2 2 3 2" xfId="18631"/>
    <cellStyle name="Vírgula 7 4 2 3 2 2 2 4" xfId="15877"/>
    <cellStyle name="Vírgula 7 4 2 3 2 2 3" xfId="7021"/>
    <cellStyle name="Vírgula 7 4 2 3 2 2 3 2" xfId="11963"/>
    <cellStyle name="Vírgula 7 4 2 3 2 2 3 2 2" xfId="14723"/>
    <cellStyle name="Vírgula 7 4 2 3 2 2 3 2 2 2" xfId="20203"/>
    <cellStyle name="Vírgula 7 4 2 3 2 2 3 2 3" xfId="17448"/>
    <cellStyle name="Vírgula 7 4 2 3 2 2 3 3" xfId="13552"/>
    <cellStyle name="Vírgula 7 4 2 3 2 2 3 3 2" xfId="19032"/>
    <cellStyle name="Vírgula 7 4 2 3 2 2 3 4" xfId="16277"/>
    <cellStyle name="Vírgula 7 4 2 3 2 2 4" xfId="8529"/>
    <cellStyle name="Vírgula 7 4 2 3 2 2 4 2" xfId="13909"/>
    <cellStyle name="Vírgula 7 4 2 3 2 2 4 2 2" xfId="19389"/>
    <cellStyle name="Vírgula 7 4 2 3 2 2 4 3" xfId="16634"/>
    <cellStyle name="Vírgula 7 4 2 3 2 2 5" xfId="3568"/>
    <cellStyle name="Vírgula 7 4 2 3 2 2 5 2" xfId="12746"/>
    <cellStyle name="Vírgula 7 4 2 3 2 2 5 2 2" xfId="18226"/>
    <cellStyle name="Vírgula 7 4 2 3 2 2 5 3" xfId="15472"/>
    <cellStyle name="Vírgula 7 4 2 3 2 2 6" xfId="12380"/>
    <cellStyle name="Vírgula 7 4 2 3 2 2 6 2" xfId="17860"/>
    <cellStyle name="Vírgula 7 4 2 3 2 2 7" xfId="15106"/>
    <cellStyle name="Vírgula 7 4 2 3 2 3" xfId="4484"/>
    <cellStyle name="Vírgula 7 4 2 3 2 3 2" xfId="9469"/>
    <cellStyle name="Vírgula 7 4 2 3 2 3 2 2" xfId="14189"/>
    <cellStyle name="Vírgula 7 4 2 3 2 3 2 2 2" xfId="19669"/>
    <cellStyle name="Vírgula 7 4 2 3 2 3 2 3" xfId="16914"/>
    <cellStyle name="Vírgula 7 4 2 3 2 3 3" xfId="13017"/>
    <cellStyle name="Vírgula 7 4 2 3 2 3 3 2" xfId="18497"/>
    <cellStyle name="Vírgula 7 4 2 3 2 3 4" xfId="15743"/>
    <cellStyle name="Vírgula 7 4 2 3 2 4" xfId="6224"/>
    <cellStyle name="Vírgula 7 4 2 3 2 4 2" xfId="11166"/>
    <cellStyle name="Vírgula 7 4 2 3 2 4 2 2" xfId="14594"/>
    <cellStyle name="Vírgula 7 4 2 3 2 4 2 2 2" xfId="20074"/>
    <cellStyle name="Vírgula 7 4 2 3 2 4 2 3" xfId="17319"/>
    <cellStyle name="Vírgula 7 4 2 3 2 4 3" xfId="13423"/>
    <cellStyle name="Vírgula 7 4 2 3 2 4 3 2" xfId="18903"/>
    <cellStyle name="Vírgula 7 4 2 3 2 4 4" xfId="16148"/>
    <cellStyle name="Vírgula 7 4 2 3 2 5" xfId="7732"/>
    <cellStyle name="Vírgula 7 4 2 3 2 5 2" xfId="13780"/>
    <cellStyle name="Vírgula 7 4 2 3 2 5 2 2" xfId="19260"/>
    <cellStyle name="Vírgula 7 4 2 3 2 5 3" xfId="16505"/>
    <cellStyle name="Vírgula 7 4 2 3 2 6" xfId="2771"/>
    <cellStyle name="Vírgula 7 4 2 3 2 6 2" xfId="12617"/>
    <cellStyle name="Vírgula 7 4 2 3 2 6 2 2" xfId="18097"/>
    <cellStyle name="Vírgula 7 4 2 3 2 6 3" xfId="15343"/>
    <cellStyle name="Vírgula 7 4 2 3 2 7" xfId="12243"/>
    <cellStyle name="Vírgula 7 4 2 3 2 7 2" xfId="17724"/>
    <cellStyle name="Vírgula 7 4 2 3 2 8" xfId="14977"/>
    <cellStyle name="Vírgula 7 4 2 3 3" xfId="1940"/>
    <cellStyle name="Vírgula 7 4 2 3 3 2" xfId="5291"/>
    <cellStyle name="Vírgula 7 4 2 3 3 2 2" xfId="10275"/>
    <cellStyle name="Vírgula 7 4 2 3 3 2 2 2" xfId="14322"/>
    <cellStyle name="Vírgula 7 4 2 3 3 2 2 2 2" xfId="19802"/>
    <cellStyle name="Vírgula 7 4 2 3 3 2 2 3" xfId="17047"/>
    <cellStyle name="Vírgula 7 4 2 3 3 2 3" xfId="13150"/>
    <cellStyle name="Vírgula 7 4 2 3 3 2 3 2" xfId="18630"/>
    <cellStyle name="Vírgula 7 4 2 3 3 2 4" xfId="15876"/>
    <cellStyle name="Vírgula 7 4 2 3 3 3" xfId="7020"/>
    <cellStyle name="Vírgula 7 4 2 3 3 3 2" xfId="11962"/>
    <cellStyle name="Vírgula 7 4 2 3 3 3 2 2" xfId="14722"/>
    <cellStyle name="Vírgula 7 4 2 3 3 3 2 2 2" xfId="20202"/>
    <cellStyle name="Vírgula 7 4 2 3 3 3 2 3" xfId="17447"/>
    <cellStyle name="Vírgula 7 4 2 3 3 3 3" xfId="13551"/>
    <cellStyle name="Vírgula 7 4 2 3 3 3 3 2" xfId="19031"/>
    <cellStyle name="Vírgula 7 4 2 3 3 3 4" xfId="16276"/>
    <cellStyle name="Vírgula 7 4 2 3 3 4" xfId="8528"/>
    <cellStyle name="Vírgula 7 4 2 3 3 4 2" xfId="13908"/>
    <cellStyle name="Vírgula 7 4 2 3 3 4 2 2" xfId="19388"/>
    <cellStyle name="Vírgula 7 4 2 3 3 4 3" xfId="16633"/>
    <cellStyle name="Vírgula 7 4 2 3 3 5" xfId="3567"/>
    <cellStyle name="Vírgula 7 4 2 3 3 5 2" xfId="12745"/>
    <cellStyle name="Vírgula 7 4 2 3 3 5 2 2" xfId="18225"/>
    <cellStyle name="Vírgula 7 4 2 3 3 5 3" xfId="15471"/>
    <cellStyle name="Vírgula 7 4 2 3 3 6" xfId="12379"/>
    <cellStyle name="Vírgula 7 4 2 3 3 6 2" xfId="17859"/>
    <cellStyle name="Vírgula 7 4 2 3 3 7" xfId="15105"/>
    <cellStyle name="Vírgula 7 4 2 3 4" xfId="4017"/>
    <cellStyle name="Vírgula 7 4 2 3 4 2" xfId="9088"/>
    <cellStyle name="Vírgula 7 4 2 3 4 2 2" xfId="14100"/>
    <cellStyle name="Vírgula 7 4 2 3 4 2 2 2" xfId="19580"/>
    <cellStyle name="Vírgula 7 4 2 3 4 2 3" xfId="16825"/>
    <cellStyle name="Vírgula 7 4 2 3 4 3" xfId="12908"/>
    <cellStyle name="Vírgula 7 4 2 3 4 3 2" xfId="18388"/>
    <cellStyle name="Vírgula 7 4 2 3 4 4" xfId="15634"/>
    <cellStyle name="Vírgula 7 4 2 3 5" xfId="5772"/>
    <cellStyle name="Vírgula 7 4 2 3 5 2" xfId="10714"/>
    <cellStyle name="Vírgula 7 4 2 3 5 2 2" xfId="14487"/>
    <cellStyle name="Vírgula 7 4 2 3 5 2 2 2" xfId="19967"/>
    <cellStyle name="Vírgula 7 4 2 3 5 2 3" xfId="17212"/>
    <cellStyle name="Vírgula 7 4 2 3 5 3" xfId="13316"/>
    <cellStyle name="Vírgula 7 4 2 3 5 3 2" xfId="18796"/>
    <cellStyle name="Vírgula 7 4 2 3 5 4" xfId="16041"/>
    <cellStyle name="Vírgula 7 4 2 3 6" xfId="7280"/>
    <cellStyle name="Vírgula 7 4 2 3 6 2" xfId="13673"/>
    <cellStyle name="Vírgula 7 4 2 3 6 2 2" xfId="19153"/>
    <cellStyle name="Vírgula 7 4 2 3 6 3" xfId="16398"/>
    <cellStyle name="Vírgula 7 4 2 3 7" xfId="2319"/>
    <cellStyle name="Vírgula 7 4 2 3 7 2" xfId="12510"/>
    <cellStyle name="Vírgula 7 4 2 3 7 2 2" xfId="17990"/>
    <cellStyle name="Vírgula 7 4 2 3 7 3" xfId="15236"/>
    <cellStyle name="Vírgula 7 4 2 3 8" xfId="12121"/>
    <cellStyle name="Vírgula 7 4 2 3 8 2" xfId="17602"/>
    <cellStyle name="Vírgula 7 4 2 3 9" xfId="14867"/>
    <cellStyle name="Vírgula 7 4 2 4" xfId="716"/>
    <cellStyle name="Vírgula 7 4 2 4 2" xfId="1182"/>
    <cellStyle name="Vírgula 7 4 2 4 2 2" xfId="1943"/>
    <cellStyle name="Vírgula 7 4 2 4 2 2 2" xfId="5294"/>
    <cellStyle name="Vírgula 7 4 2 4 2 2 2 2" xfId="10278"/>
    <cellStyle name="Vírgula 7 4 2 4 2 2 2 2 2" xfId="14325"/>
    <cellStyle name="Vírgula 7 4 2 4 2 2 2 2 2 2" xfId="19805"/>
    <cellStyle name="Vírgula 7 4 2 4 2 2 2 2 3" xfId="17050"/>
    <cellStyle name="Vírgula 7 4 2 4 2 2 2 3" xfId="13153"/>
    <cellStyle name="Vírgula 7 4 2 4 2 2 2 3 2" xfId="18633"/>
    <cellStyle name="Vírgula 7 4 2 4 2 2 2 4" xfId="15879"/>
    <cellStyle name="Vírgula 7 4 2 4 2 2 3" xfId="7023"/>
    <cellStyle name="Vírgula 7 4 2 4 2 2 3 2" xfId="11965"/>
    <cellStyle name="Vírgula 7 4 2 4 2 2 3 2 2" xfId="14725"/>
    <cellStyle name="Vírgula 7 4 2 4 2 2 3 2 2 2" xfId="20205"/>
    <cellStyle name="Vírgula 7 4 2 4 2 2 3 2 3" xfId="17450"/>
    <cellStyle name="Vírgula 7 4 2 4 2 2 3 3" xfId="13554"/>
    <cellStyle name="Vírgula 7 4 2 4 2 2 3 3 2" xfId="19034"/>
    <cellStyle name="Vírgula 7 4 2 4 2 2 3 4" xfId="16279"/>
    <cellStyle name="Vírgula 7 4 2 4 2 2 4" xfId="8531"/>
    <cellStyle name="Vírgula 7 4 2 4 2 2 4 2" xfId="13911"/>
    <cellStyle name="Vírgula 7 4 2 4 2 2 4 2 2" xfId="19391"/>
    <cellStyle name="Vírgula 7 4 2 4 2 2 4 3" xfId="16636"/>
    <cellStyle name="Vírgula 7 4 2 4 2 2 5" xfId="3570"/>
    <cellStyle name="Vírgula 7 4 2 4 2 2 5 2" xfId="12748"/>
    <cellStyle name="Vírgula 7 4 2 4 2 2 5 2 2" xfId="18228"/>
    <cellStyle name="Vírgula 7 4 2 4 2 2 5 3" xfId="15474"/>
    <cellStyle name="Vírgula 7 4 2 4 2 2 6" xfId="12382"/>
    <cellStyle name="Vírgula 7 4 2 4 2 2 6 2" xfId="17862"/>
    <cellStyle name="Vírgula 7 4 2 4 2 2 7" xfId="15108"/>
    <cellStyle name="Vírgula 7 4 2 4 2 3" xfId="4543"/>
    <cellStyle name="Vírgula 7 4 2 4 2 3 2" xfId="9527"/>
    <cellStyle name="Vírgula 7 4 2 4 2 3 2 2" xfId="14204"/>
    <cellStyle name="Vírgula 7 4 2 4 2 3 2 2 2" xfId="19684"/>
    <cellStyle name="Vírgula 7 4 2 4 2 3 2 3" xfId="16929"/>
    <cellStyle name="Vírgula 7 4 2 4 2 3 3" xfId="13032"/>
    <cellStyle name="Vírgula 7 4 2 4 2 3 3 2" xfId="18512"/>
    <cellStyle name="Vírgula 7 4 2 4 2 3 4" xfId="15758"/>
    <cellStyle name="Vírgula 7 4 2 4 2 4" xfId="6274"/>
    <cellStyle name="Vírgula 7 4 2 4 2 4 2" xfId="11216"/>
    <cellStyle name="Vírgula 7 4 2 4 2 4 2 2" xfId="14606"/>
    <cellStyle name="Vírgula 7 4 2 4 2 4 2 2 2" xfId="20086"/>
    <cellStyle name="Vírgula 7 4 2 4 2 4 2 3" xfId="17331"/>
    <cellStyle name="Vírgula 7 4 2 4 2 4 3" xfId="13435"/>
    <cellStyle name="Vírgula 7 4 2 4 2 4 3 2" xfId="18915"/>
    <cellStyle name="Vírgula 7 4 2 4 2 4 4" xfId="16160"/>
    <cellStyle name="Vírgula 7 4 2 4 2 5" xfId="7782"/>
    <cellStyle name="Vírgula 7 4 2 4 2 5 2" xfId="13792"/>
    <cellStyle name="Vírgula 7 4 2 4 2 5 2 2" xfId="19272"/>
    <cellStyle name="Vírgula 7 4 2 4 2 5 3" xfId="16517"/>
    <cellStyle name="Vírgula 7 4 2 4 2 6" xfId="2821"/>
    <cellStyle name="Vírgula 7 4 2 4 2 6 2" xfId="12629"/>
    <cellStyle name="Vírgula 7 4 2 4 2 6 2 2" xfId="18109"/>
    <cellStyle name="Vírgula 7 4 2 4 2 6 3" xfId="15355"/>
    <cellStyle name="Vírgula 7 4 2 4 2 7" xfId="12263"/>
    <cellStyle name="Vírgula 7 4 2 4 2 7 2" xfId="17743"/>
    <cellStyle name="Vírgula 7 4 2 4 2 8" xfId="14989"/>
    <cellStyle name="Vírgula 7 4 2 4 3" xfId="1942"/>
    <cellStyle name="Vírgula 7 4 2 4 3 2" xfId="5293"/>
    <cellStyle name="Vírgula 7 4 2 4 3 2 2" xfId="10277"/>
    <cellStyle name="Vírgula 7 4 2 4 3 2 2 2" xfId="14324"/>
    <cellStyle name="Vírgula 7 4 2 4 3 2 2 2 2" xfId="19804"/>
    <cellStyle name="Vírgula 7 4 2 4 3 2 2 3" xfId="17049"/>
    <cellStyle name="Vírgula 7 4 2 4 3 2 3" xfId="13152"/>
    <cellStyle name="Vírgula 7 4 2 4 3 2 3 2" xfId="18632"/>
    <cellStyle name="Vírgula 7 4 2 4 3 2 4" xfId="15878"/>
    <cellStyle name="Vírgula 7 4 2 4 3 3" xfId="7022"/>
    <cellStyle name="Vírgula 7 4 2 4 3 3 2" xfId="11964"/>
    <cellStyle name="Vírgula 7 4 2 4 3 3 2 2" xfId="14724"/>
    <cellStyle name="Vírgula 7 4 2 4 3 3 2 2 2" xfId="20204"/>
    <cellStyle name="Vírgula 7 4 2 4 3 3 2 3" xfId="17449"/>
    <cellStyle name="Vírgula 7 4 2 4 3 3 3" xfId="13553"/>
    <cellStyle name="Vírgula 7 4 2 4 3 3 3 2" xfId="19033"/>
    <cellStyle name="Vírgula 7 4 2 4 3 3 4" xfId="16278"/>
    <cellStyle name="Vírgula 7 4 2 4 3 4" xfId="8530"/>
    <cellStyle name="Vírgula 7 4 2 4 3 4 2" xfId="13910"/>
    <cellStyle name="Vírgula 7 4 2 4 3 4 2 2" xfId="19390"/>
    <cellStyle name="Vírgula 7 4 2 4 3 4 3" xfId="16635"/>
    <cellStyle name="Vírgula 7 4 2 4 3 5" xfId="3569"/>
    <cellStyle name="Vírgula 7 4 2 4 3 5 2" xfId="12747"/>
    <cellStyle name="Vírgula 7 4 2 4 3 5 2 2" xfId="18227"/>
    <cellStyle name="Vírgula 7 4 2 4 3 5 3" xfId="15473"/>
    <cellStyle name="Vírgula 7 4 2 4 3 6" xfId="12381"/>
    <cellStyle name="Vírgula 7 4 2 4 3 6 2" xfId="17861"/>
    <cellStyle name="Vírgula 7 4 2 4 3 7" xfId="15107"/>
    <cellStyle name="Vírgula 7 4 2 4 4" xfId="4160"/>
    <cellStyle name="Vírgula 7 4 2 4 4 2" xfId="9146"/>
    <cellStyle name="Vírgula 7 4 2 4 4 2 2" xfId="14113"/>
    <cellStyle name="Vírgula 7 4 2 4 4 2 2 2" xfId="19593"/>
    <cellStyle name="Vírgula 7 4 2 4 4 2 3" xfId="16838"/>
    <cellStyle name="Vírgula 7 4 2 4 4 3" xfId="12941"/>
    <cellStyle name="Vírgula 7 4 2 4 4 3 2" xfId="18421"/>
    <cellStyle name="Vírgula 7 4 2 4 4 4" xfId="15667"/>
    <cellStyle name="Vírgula 7 4 2 4 5" xfId="5907"/>
    <cellStyle name="Vírgula 7 4 2 4 5 2" xfId="10849"/>
    <cellStyle name="Vírgula 7 4 2 4 5 2 2" xfId="14519"/>
    <cellStyle name="Vírgula 7 4 2 4 5 2 2 2" xfId="19999"/>
    <cellStyle name="Vírgula 7 4 2 4 5 2 3" xfId="17244"/>
    <cellStyle name="Vírgula 7 4 2 4 5 3" xfId="13348"/>
    <cellStyle name="Vírgula 7 4 2 4 5 3 2" xfId="18828"/>
    <cellStyle name="Vírgula 7 4 2 4 5 4" xfId="16073"/>
    <cellStyle name="Vírgula 7 4 2 4 6" xfId="7415"/>
    <cellStyle name="Vírgula 7 4 2 4 6 2" xfId="13705"/>
    <cellStyle name="Vírgula 7 4 2 4 6 2 2" xfId="19185"/>
    <cellStyle name="Vírgula 7 4 2 4 6 3" xfId="16430"/>
    <cellStyle name="Vírgula 7 4 2 4 7" xfId="2454"/>
    <cellStyle name="Vírgula 7 4 2 4 7 2" xfId="12542"/>
    <cellStyle name="Vírgula 7 4 2 4 7 2 2" xfId="18022"/>
    <cellStyle name="Vírgula 7 4 2 4 7 3" xfId="15268"/>
    <cellStyle name="Vírgula 7 4 2 4 8" xfId="12160"/>
    <cellStyle name="Vírgula 7 4 2 4 8 2" xfId="17641"/>
    <cellStyle name="Vírgula 7 4 2 4 9" xfId="14900"/>
    <cellStyle name="Vírgula 7 4 2 5" xfId="867"/>
    <cellStyle name="Vírgula 7 4 2 5 2" xfId="1944"/>
    <cellStyle name="Vírgula 7 4 2 5 2 2" xfId="5295"/>
    <cellStyle name="Vírgula 7 4 2 5 2 2 2" xfId="10279"/>
    <cellStyle name="Vírgula 7 4 2 5 2 2 2 2" xfId="14326"/>
    <cellStyle name="Vírgula 7 4 2 5 2 2 2 2 2" xfId="19806"/>
    <cellStyle name="Vírgula 7 4 2 5 2 2 2 3" xfId="17051"/>
    <cellStyle name="Vírgula 7 4 2 5 2 2 3" xfId="13154"/>
    <cellStyle name="Vírgula 7 4 2 5 2 2 3 2" xfId="18634"/>
    <cellStyle name="Vírgula 7 4 2 5 2 2 4" xfId="15880"/>
    <cellStyle name="Vírgula 7 4 2 5 2 3" xfId="7024"/>
    <cellStyle name="Vírgula 7 4 2 5 2 3 2" xfId="11966"/>
    <cellStyle name="Vírgula 7 4 2 5 2 3 2 2" xfId="14726"/>
    <cellStyle name="Vírgula 7 4 2 5 2 3 2 2 2" xfId="20206"/>
    <cellStyle name="Vírgula 7 4 2 5 2 3 2 3" xfId="17451"/>
    <cellStyle name="Vírgula 7 4 2 5 2 3 3" xfId="13555"/>
    <cellStyle name="Vírgula 7 4 2 5 2 3 3 2" xfId="19035"/>
    <cellStyle name="Vírgula 7 4 2 5 2 3 4" xfId="16280"/>
    <cellStyle name="Vírgula 7 4 2 5 2 4" xfId="8532"/>
    <cellStyle name="Vírgula 7 4 2 5 2 4 2" xfId="13912"/>
    <cellStyle name="Vírgula 7 4 2 5 2 4 2 2" xfId="19392"/>
    <cellStyle name="Vírgula 7 4 2 5 2 4 3" xfId="16637"/>
    <cellStyle name="Vírgula 7 4 2 5 2 5" xfId="3571"/>
    <cellStyle name="Vírgula 7 4 2 5 2 5 2" xfId="12749"/>
    <cellStyle name="Vírgula 7 4 2 5 2 5 2 2" xfId="18229"/>
    <cellStyle name="Vírgula 7 4 2 5 2 5 3" xfId="15475"/>
    <cellStyle name="Vírgula 7 4 2 5 2 6" xfId="12383"/>
    <cellStyle name="Vírgula 7 4 2 5 2 6 2" xfId="17863"/>
    <cellStyle name="Vírgula 7 4 2 5 2 7" xfId="15109"/>
    <cellStyle name="Vírgula 7 4 2 5 3" xfId="4301"/>
    <cellStyle name="Vírgula 7 4 2 5 3 2" xfId="9287"/>
    <cellStyle name="Vírgula 7 4 2 5 3 2 2" xfId="14146"/>
    <cellStyle name="Vírgula 7 4 2 5 3 2 2 2" xfId="19626"/>
    <cellStyle name="Vírgula 7 4 2 5 3 2 3" xfId="16871"/>
    <cellStyle name="Vírgula 7 4 2 5 3 3" xfId="12974"/>
    <cellStyle name="Vírgula 7 4 2 5 3 3 2" xfId="18454"/>
    <cellStyle name="Vírgula 7 4 2 5 3 4" xfId="15700"/>
    <cellStyle name="Vírgula 7 4 2 5 4" xfId="6045"/>
    <cellStyle name="Vírgula 7 4 2 5 4 2" xfId="10987"/>
    <cellStyle name="Vírgula 7 4 2 5 4 2 2" xfId="14552"/>
    <cellStyle name="Vírgula 7 4 2 5 4 2 2 2" xfId="20032"/>
    <cellStyle name="Vírgula 7 4 2 5 4 2 3" xfId="17277"/>
    <cellStyle name="Vírgula 7 4 2 5 4 3" xfId="13381"/>
    <cellStyle name="Vírgula 7 4 2 5 4 3 2" xfId="18861"/>
    <cellStyle name="Vírgula 7 4 2 5 4 4" xfId="16106"/>
    <cellStyle name="Vírgula 7 4 2 5 5" xfId="7553"/>
    <cellStyle name="Vírgula 7 4 2 5 5 2" xfId="13738"/>
    <cellStyle name="Vírgula 7 4 2 5 5 2 2" xfId="19218"/>
    <cellStyle name="Vírgula 7 4 2 5 5 3" xfId="16463"/>
    <cellStyle name="Vírgula 7 4 2 5 6" xfId="2592"/>
    <cellStyle name="Vírgula 7 4 2 5 6 2" xfId="12575"/>
    <cellStyle name="Vírgula 7 4 2 5 6 2 2" xfId="18055"/>
    <cellStyle name="Vírgula 7 4 2 5 6 3" xfId="15301"/>
    <cellStyle name="Vírgula 7 4 2 5 7" xfId="12194"/>
    <cellStyle name="Vírgula 7 4 2 5 7 2" xfId="17675"/>
    <cellStyle name="Vírgula 7 4 2 5 8" xfId="14933"/>
    <cellStyle name="Vírgula 7 4 2 6" xfId="1933"/>
    <cellStyle name="Vírgula 7 4 2 6 2" xfId="5284"/>
    <cellStyle name="Vírgula 7 4 2 6 2 2" xfId="10268"/>
    <cellStyle name="Vírgula 7 4 2 6 2 2 2" xfId="14315"/>
    <cellStyle name="Vírgula 7 4 2 6 2 2 2 2" xfId="19795"/>
    <cellStyle name="Vírgula 7 4 2 6 2 2 3" xfId="17040"/>
    <cellStyle name="Vírgula 7 4 2 6 2 3" xfId="13143"/>
    <cellStyle name="Vírgula 7 4 2 6 2 3 2" xfId="18623"/>
    <cellStyle name="Vírgula 7 4 2 6 2 4" xfId="15869"/>
    <cellStyle name="Vírgula 7 4 2 6 3" xfId="7013"/>
    <cellStyle name="Vírgula 7 4 2 6 3 2" xfId="11955"/>
    <cellStyle name="Vírgula 7 4 2 6 3 2 2" xfId="14715"/>
    <cellStyle name="Vírgula 7 4 2 6 3 2 2 2" xfId="20195"/>
    <cellStyle name="Vírgula 7 4 2 6 3 2 3" xfId="17440"/>
    <cellStyle name="Vírgula 7 4 2 6 3 3" xfId="13544"/>
    <cellStyle name="Vírgula 7 4 2 6 3 3 2" xfId="19024"/>
    <cellStyle name="Vírgula 7 4 2 6 3 4" xfId="16269"/>
    <cellStyle name="Vírgula 7 4 2 6 4" xfId="8521"/>
    <cellStyle name="Vírgula 7 4 2 6 4 2" xfId="13901"/>
    <cellStyle name="Vírgula 7 4 2 6 4 2 2" xfId="19381"/>
    <cellStyle name="Vírgula 7 4 2 6 4 3" xfId="16626"/>
    <cellStyle name="Vírgula 7 4 2 6 5" xfId="3560"/>
    <cellStyle name="Vírgula 7 4 2 6 5 2" xfId="12738"/>
    <cellStyle name="Vírgula 7 4 2 6 5 2 2" xfId="18218"/>
    <cellStyle name="Vírgula 7 4 2 6 5 3" xfId="15464"/>
    <cellStyle name="Vírgula 7 4 2 6 6" xfId="12372"/>
    <cellStyle name="Vírgula 7 4 2 6 6 2" xfId="17852"/>
    <cellStyle name="Vírgula 7 4 2 6 7" xfId="15098"/>
    <cellStyle name="Vírgula 7 4 2 7" xfId="3700"/>
    <cellStyle name="Vírgula 7 4 2 7 2" xfId="4637"/>
    <cellStyle name="Vírgula 7 4 2 7 2 2" xfId="9621"/>
    <cellStyle name="Vírgula 7 4 2 7 2 2 2" xfId="14227"/>
    <cellStyle name="Vírgula 7 4 2 7 2 2 2 2" xfId="19707"/>
    <cellStyle name="Vírgula 7 4 2 7 2 2 3" xfId="16952"/>
    <cellStyle name="Vírgula 7 4 2 7 2 3" xfId="13055"/>
    <cellStyle name="Vírgula 7 4 2 7 2 3 2" xfId="18535"/>
    <cellStyle name="Vírgula 7 4 2 7 2 4" xfId="15781"/>
    <cellStyle name="Vírgula 7 4 2 7 3" xfId="8659"/>
    <cellStyle name="Vírgula 7 4 2 7 3 2" xfId="14001"/>
    <cellStyle name="Vírgula 7 4 2 7 3 2 2" xfId="19481"/>
    <cellStyle name="Vírgula 7 4 2 7 3 3" xfId="16726"/>
    <cellStyle name="Vírgula 7 4 2 7 4" xfId="12836"/>
    <cellStyle name="Vírgula 7 4 2 7 4 2" xfId="18316"/>
    <cellStyle name="Vírgula 7 4 2 7 5" xfId="15562"/>
    <cellStyle name="Vírgula 7 4 2 8" xfId="3961"/>
    <cellStyle name="Vírgula 7 4 2 8 2" xfId="8796"/>
    <cellStyle name="Vírgula 7 4 2 8 2 2" xfId="14033"/>
    <cellStyle name="Vírgula 7 4 2 8 2 2 2" xfId="19513"/>
    <cellStyle name="Vírgula 7 4 2 8 2 3" xfId="16758"/>
    <cellStyle name="Vírgula 7 4 2 8 3" xfId="12894"/>
    <cellStyle name="Vírgula 7 4 2 8 3 2" xfId="18374"/>
    <cellStyle name="Vírgula 7 4 2 8 4" xfId="15620"/>
    <cellStyle name="Vírgula 7 4 2 9" xfId="5501"/>
    <cellStyle name="Vírgula 7 4 2 9 2" xfId="10462"/>
    <cellStyle name="Vírgula 7 4 2 9 2 2" xfId="14425"/>
    <cellStyle name="Vírgula 7 4 2 9 2 2 2" xfId="19905"/>
    <cellStyle name="Vírgula 7 4 2 9 2 3" xfId="17150"/>
    <cellStyle name="Vírgula 7 4 2 9 3" xfId="13254"/>
    <cellStyle name="Vírgula 7 4 2 9 3 2" xfId="18734"/>
    <cellStyle name="Vírgula 7 4 2 9 4" xfId="15979"/>
    <cellStyle name="Vírgula 7 4 3" xfId="659"/>
    <cellStyle name="Vírgula 7 4 3 10" xfId="2402"/>
    <cellStyle name="Vírgula 7 4 3 10 2" xfId="12526"/>
    <cellStyle name="Vírgula 7 4 3 10 2 2" xfId="18006"/>
    <cellStyle name="Vírgula 7 4 3 10 3" xfId="15252"/>
    <cellStyle name="Vírgula 7 4 3 11" xfId="12144"/>
    <cellStyle name="Vírgula 7 4 3 11 2" xfId="17625"/>
    <cellStyle name="Vírgula 7 4 3 12" xfId="14884"/>
    <cellStyle name="Vírgula 7 4 3 2" xfId="800"/>
    <cellStyle name="Vírgula 7 4 3 2 2" xfId="1265"/>
    <cellStyle name="Vírgula 7 4 3 2 2 2" xfId="1947"/>
    <cellStyle name="Vírgula 7 4 3 2 2 2 2" xfId="5298"/>
    <cellStyle name="Vírgula 7 4 3 2 2 2 2 2" xfId="10282"/>
    <cellStyle name="Vírgula 7 4 3 2 2 2 2 2 2" xfId="14329"/>
    <cellStyle name="Vírgula 7 4 3 2 2 2 2 2 2 2" xfId="19809"/>
    <cellStyle name="Vírgula 7 4 3 2 2 2 2 2 3" xfId="17054"/>
    <cellStyle name="Vírgula 7 4 3 2 2 2 2 3" xfId="13157"/>
    <cellStyle name="Vírgula 7 4 3 2 2 2 2 3 2" xfId="18637"/>
    <cellStyle name="Vírgula 7 4 3 2 2 2 2 4" xfId="15883"/>
    <cellStyle name="Vírgula 7 4 3 2 2 2 3" xfId="7027"/>
    <cellStyle name="Vírgula 7 4 3 2 2 2 3 2" xfId="11969"/>
    <cellStyle name="Vírgula 7 4 3 2 2 2 3 2 2" xfId="14729"/>
    <cellStyle name="Vírgula 7 4 3 2 2 2 3 2 2 2" xfId="20209"/>
    <cellStyle name="Vírgula 7 4 3 2 2 2 3 2 3" xfId="17454"/>
    <cellStyle name="Vírgula 7 4 3 2 2 2 3 3" xfId="13558"/>
    <cellStyle name="Vírgula 7 4 3 2 2 2 3 3 2" xfId="19038"/>
    <cellStyle name="Vírgula 7 4 3 2 2 2 3 4" xfId="16283"/>
    <cellStyle name="Vírgula 7 4 3 2 2 2 4" xfId="8535"/>
    <cellStyle name="Vírgula 7 4 3 2 2 2 4 2" xfId="13915"/>
    <cellStyle name="Vírgula 7 4 3 2 2 2 4 2 2" xfId="19395"/>
    <cellStyle name="Vírgula 7 4 3 2 2 2 4 3" xfId="16640"/>
    <cellStyle name="Vírgula 7 4 3 2 2 2 5" xfId="3574"/>
    <cellStyle name="Vírgula 7 4 3 2 2 2 5 2" xfId="12752"/>
    <cellStyle name="Vírgula 7 4 3 2 2 2 5 2 2" xfId="18232"/>
    <cellStyle name="Vírgula 7 4 3 2 2 2 5 3" xfId="15478"/>
    <cellStyle name="Vírgula 7 4 3 2 2 2 6" xfId="12386"/>
    <cellStyle name="Vírgula 7 4 3 2 2 2 6 2" xfId="17866"/>
    <cellStyle name="Vírgula 7 4 3 2 2 2 7" xfId="15112"/>
    <cellStyle name="Vírgula 7 4 3 2 2 3" xfId="4626"/>
    <cellStyle name="Vírgula 7 4 3 2 2 3 2" xfId="9610"/>
    <cellStyle name="Vírgula 7 4 3 2 2 3 2 2" xfId="14220"/>
    <cellStyle name="Vírgula 7 4 3 2 2 3 2 2 2" xfId="19700"/>
    <cellStyle name="Vírgula 7 4 3 2 2 3 2 3" xfId="16945"/>
    <cellStyle name="Vírgula 7 4 3 2 2 3 3" xfId="13048"/>
    <cellStyle name="Vírgula 7 4 3 2 2 3 3 2" xfId="18528"/>
    <cellStyle name="Vírgula 7 4 3 2 2 3 4" xfId="15774"/>
    <cellStyle name="Vírgula 7 4 3 2 2 4" xfId="6357"/>
    <cellStyle name="Vírgula 7 4 3 2 2 4 2" xfId="11299"/>
    <cellStyle name="Vírgula 7 4 3 2 2 4 2 2" xfId="14622"/>
    <cellStyle name="Vírgula 7 4 3 2 2 4 2 2 2" xfId="20102"/>
    <cellStyle name="Vírgula 7 4 3 2 2 4 2 3" xfId="17347"/>
    <cellStyle name="Vírgula 7 4 3 2 2 4 3" xfId="13451"/>
    <cellStyle name="Vírgula 7 4 3 2 2 4 3 2" xfId="18931"/>
    <cellStyle name="Vírgula 7 4 3 2 2 4 4" xfId="16176"/>
    <cellStyle name="Vírgula 7 4 3 2 2 5" xfId="7865"/>
    <cellStyle name="Vírgula 7 4 3 2 2 5 2" xfId="13808"/>
    <cellStyle name="Vírgula 7 4 3 2 2 5 2 2" xfId="19288"/>
    <cellStyle name="Vírgula 7 4 3 2 2 5 3" xfId="16533"/>
    <cellStyle name="Vírgula 7 4 3 2 2 6" xfId="2904"/>
    <cellStyle name="Vírgula 7 4 3 2 2 6 2" xfId="12645"/>
    <cellStyle name="Vírgula 7 4 3 2 2 6 2 2" xfId="18125"/>
    <cellStyle name="Vírgula 7 4 3 2 2 6 3" xfId="15371"/>
    <cellStyle name="Vírgula 7 4 3 2 2 7" xfId="12279"/>
    <cellStyle name="Vírgula 7 4 3 2 2 7 2" xfId="17759"/>
    <cellStyle name="Vírgula 7 4 3 2 2 8" xfId="15005"/>
    <cellStyle name="Vírgula 7 4 3 2 3" xfId="1946"/>
    <cellStyle name="Vírgula 7 4 3 2 3 2" xfId="5297"/>
    <cellStyle name="Vírgula 7 4 3 2 3 2 2" xfId="10281"/>
    <cellStyle name="Vírgula 7 4 3 2 3 2 2 2" xfId="14328"/>
    <cellStyle name="Vírgula 7 4 3 2 3 2 2 2 2" xfId="19808"/>
    <cellStyle name="Vírgula 7 4 3 2 3 2 2 3" xfId="17053"/>
    <cellStyle name="Vírgula 7 4 3 2 3 2 3" xfId="13156"/>
    <cellStyle name="Vírgula 7 4 3 2 3 2 3 2" xfId="18636"/>
    <cellStyle name="Vírgula 7 4 3 2 3 2 4" xfId="15882"/>
    <cellStyle name="Vírgula 7 4 3 2 3 3" xfId="7026"/>
    <cellStyle name="Vírgula 7 4 3 2 3 3 2" xfId="11968"/>
    <cellStyle name="Vírgula 7 4 3 2 3 3 2 2" xfId="14728"/>
    <cellStyle name="Vírgula 7 4 3 2 3 3 2 2 2" xfId="20208"/>
    <cellStyle name="Vírgula 7 4 3 2 3 3 2 3" xfId="17453"/>
    <cellStyle name="Vírgula 7 4 3 2 3 3 3" xfId="13557"/>
    <cellStyle name="Vírgula 7 4 3 2 3 3 3 2" xfId="19037"/>
    <cellStyle name="Vírgula 7 4 3 2 3 3 4" xfId="16282"/>
    <cellStyle name="Vírgula 7 4 3 2 3 4" xfId="8534"/>
    <cellStyle name="Vírgula 7 4 3 2 3 4 2" xfId="13914"/>
    <cellStyle name="Vírgula 7 4 3 2 3 4 2 2" xfId="19394"/>
    <cellStyle name="Vírgula 7 4 3 2 3 4 3" xfId="16639"/>
    <cellStyle name="Vírgula 7 4 3 2 3 5" xfId="3573"/>
    <cellStyle name="Vírgula 7 4 3 2 3 5 2" xfId="12751"/>
    <cellStyle name="Vírgula 7 4 3 2 3 5 2 2" xfId="18231"/>
    <cellStyle name="Vírgula 7 4 3 2 3 5 3" xfId="15477"/>
    <cellStyle name="Vírgula 7 4 3 2 3 6" xfId="12385"/>
    <cellStyle name="Vírgula 7 4 3 2 3 6 2" xfId="17865"/>
    <cellStyle name="Vírgula 7 4 3 2 3 7" xfId="15111"/>
    <cellStyle name="Vírgula 7 4 3 2 4" xfId="4243"/>
    <cellStyle name="Vírgula 7 4 3 2 4 2" xfId="9229"/>
    <cellStyle name="Vírgula 7 4 3 2 4 2 2" xfId="14129"/>
    <cellStyle name="Vírgula 7 4 3 2 4 2 2 2" xfId="19609"/>
    <cellStyle name="Vírgula 7 4 3 2 4 2 3" xfId="16854"/>
    <cellStyle name="Vírgula 7 4 3 2 4 3" xfId="12957"/>
    <cellStyle name="Vírgula 7 4 3 2 4 3 2" xfId="18437"/>
    <cellStyle name="Vírgula 7 4 3 2 4 4" xfId="15683"/>
    <cellStyle name="Vírgula 7 4 3 2 5" xfId="5990"/>
    <cellStyle name="Vírgula 7 4 3 2 5 2" xfId="10932"/>
    <cellStyle name="Vírgula 7 4 3 2 5 2 2" xfId="14535"/>
    <cellStyle name="Vírgula 7 4 3 2 5 2 2 2" xfId="20015"/>
    <cellStyle name="Vírgula 7 4 3 2 5 2 3" xfId="17260"/>
    <cellStyle name="Vírgula 7 4 3 2 5 3" xfId="13364"/>
    <cellStyle name="Vírgula 7 4 3 2 5 3 2" xfId="18844"/>
    <cellStyle name="Vírgula 7 4 3 2 5 4" xfId="16089"/>
    <cellStyle name="Vírgula 7 4 3 2 6" xfId="7498"/>
    <cellStyle name="Vírgula 7 4 3 2 6 2" xfId="13721"/>
    <cellStyle name="Vírgula 7 4 3 2 6 2 2" xfId="19201"/>
    <cellStyle name="Vírgula 7 4 3 2 6 3" xfId="16446"/>
    <cellStyle name="Vírgula 7 4 3 2 7" xfId="2537"/>
    <cellStyle name="Vírgula 7 4 3 2 7 2" xfId="12558"/>
    <cellStyle name="Vírgula 7 4 3 2 7 2 2" xfId="18038"/>
    <cellStyle name="Vírgula 7 4 3 2 7 3" xfId="15284"/>
    <cellStyle name="Vírgula 7 4 3 2 8" xfId="12176"/>
    <cellStyle name="Vírgula 7 4 3 2 8 2" xfId="17657"/>
    <cellStyle name="Vírgula 7 4 3 2 9" xfId="14916"/>
    <cellStyle name="Vírgula 7 4 3 3" xfId="953"/>
    <cellStyle name="Vírgula 7 4 3 3 2" xfId="1948"/>
    <cellStyle name="Vírgula 7 4 3 3 2 2" xfId="5299"/>
    <cellStyle name="Vírgula 7 4 3 3 2 2 2" xfId="10283"/>
    <cellStyle name="Vírgula 7 4 3 3 2 2 2 2" xfId="14330"/>
    <cellStyle name="Vírgula 7 4 3 3 2 2 2 2 2" xfId="19810"/>
    <cellStyle name="Vírgula 7 4 3 3 2 2 2 3" xfId="17055"/>
    <cellStyle name="Vírgula 7 4 3 3 2 2 3" xfId="13158"/>
    <cellStyle name="Vírgula 7 4 3 3 2 2 3 2" xfId="18638"/>
    <cellStyle name="Vírgula 7 4 3 3 2 2 4" xfId="15884"/>
    <cellStyle name="Vírgula 7 4 3 3 2 3" xfId="7028"/>
    <cellStyle name="Vírgula 7 4 3 3 2 3 2" xfId="11970"/>
    <cellStyle name="Vírgula 7 4 3 3 2 3 2 2" xfId="14730"/>
    <cellStyle name="Vírgula 7 4 3 3 2 3 2 2 2" xfId="20210"/>
    <cellStyle name="Vírgula 7 4 3 3 2 3 2 3" xfId="17455"/>
    <cellStyle name="Vírgula 7 4 3 3 2 3 3" xfId="13559"/>
    <cellStyle name="Vírgula 7 4 3 3 2 3 3 2" xfId="19039"/>
    <cellStyle name="Vírgula 7 4 3 3 2 3 4" xfId="16284"/>
    <cellStyle name="Vírgula 7 4 3 3 2 4" xfId="8536"/>
    <cellStyle name="Vírgula 7 4 3 3 2 4 2" xfId="13916"/>
    <cellStyle name="Vírgula 7 4 3 3 2 4 2 2" xfId="19396"/>
    <cellStyle name="Vírgula 7 4 3 3 2 4 3" xfId="16641"/>
    <cellStyle name="Vírgula 7 4 3 3 2 5" xfId="3575"/>
    <cellStyle name="Vírgula 7 4 3 3 2 5 2" xfId="12753"/>
    <cellStyle name="Vírgula 7 4 3 3 2 5 2 2" xfId="18233"/>
    <cellStyle name="Vírgula 7 4 3 3 2 5 3" xfId="15479"/>
    <cellStyle name="Vírgula 7 4 3 3 2 6" xfId="12387"/>
    <cellStyle name="Vírgula 7 4 3 3 2 6 2" xfId="17867"/>
    <cellStyle name="Vírgula 7 4 3 3 2 7" xfId="15113"/>
    <cellStyle name="Vírgula 7 4 3 3 3" xfId="4385"/>
    <cellStyle name="Vírgula 7 4 3 3 3 2" xfId="9370"/>
    <cellStyle name="Vírgula 7 4 3 3 3 2 2" xfId="14162"/>
    <cellStyle name="Vírgula 7 4 3 3 3 2 2 2" xfId="19642"/>
    <cellStyle name="Vírgula 7 4 3 3 3 2 3" xfId="16887"/>
    <cellStyle name="Vírgula 7 4 3 3 3 3" xfId="12990"/>
    <cellStyle name="Vírgula 7 4 3 3 3 3 2" xfId="18470"/>
    <cellStyle name="Vírgula 7 4 3 3 3 4" xfId="15716"/>
    <cellStyle name="Vírgula 7 4 3 3 4" xfId="6128"/>
    <cellStyle name="Vírgula 7 4 3 3 4 2" xfId="11070"/>
    <cellStyle name="Vírgula 7 4 3 3 4 2 2" xfId="14568"/>
    <cellStyle name="Vírgula 7 4 3 3 4 2 2 2" xfId="20048"/>
    <cellStyle name="Vírgula 7 4 3 3 4 2 3" xfId="17293"/>
    <cellStyle name="Vírgula 7 4 3 3 4 3" xfId="13397"/>
    <cellStyle name="Vírgula 7 4 3 3 4 3 2" xfId="18877"/>
    <cellStyle name="Vírgula 7 4 3 3 4 4" xfId="16122"/>
    <cellStyle name="Vírgula 7 4 3 3 5" xfId="7636"/>
    <cellStyle name="Vírgula 7 4 3 3 5 2" xfId="13754"/>
    <cellStyle name="Vírgula 7 4 3 3 5 2 2" xfId="19234"/>
    <cellStyle name="Vírgula 7 4 3 3 5 3" xfId="16479"/>
    <cellStyle name="Vírgula 7 4 3 3 6" xfId="2675"/>
    <cellStyle name="Vírgula 7 4 3 3 6 2" xfId="12591"/>
    <cellStyle name="Vírgula 7 4 3 3 6 2 2" xfId="18071"/>
    <cellStyle name="Vírgula 7 4 3 3 6 3" xfId="15317"/>
    <cellStyle name="Vírgula 7 4 3 3 7" xfId="12211"/>
    <cellStyle name="Vírgula 7 4 3 3 7 2" xfId="17692"/>
    <cellStyle name="Vírgula 7 4 3 3 8" xfId="14950"/>
    <cellStyle name="Vírgula 7 4 3 4" xfId="1945"/>
    <cellStyle name="Vírgula 7 4 3 4 2" xfId="5296"/>
    <cellStyle name="Vírgula 7 4 3 4 2 2" xfId="10280"/>
    <cellStyle name="Vírgula 7 4 3 4 2 2 2" xfId="14327"/>
    <cellStyle name="Vírgula 7 4 3 4 2 2 2 2" xfId="19807"/>
    <cellStyle name="Vírgula 7 4 3 4 2 2 3" xfId="17052"/>
    <cellStyle name="Vírgula 7 4 3 4 2 3" xfId="13155"/>
    <cellStyle name="Vírgula 7 4 3 4 2 3 2" xfId="18635"/>
    <cellStyle name="Vírgula 7 4 3 4 2 4" xfId="15881"/>
    <cellStyle name="Vírgula 7 4 3 4 3" xfId="7025"/>
    <cellStyle name="Vírgula 7 4 3 4 3 2" xfId="11967"/>
    <cellStyle name="Vírgula 7 4 3 4 3 2 2" xfId="14727"/>
    <cellStyle name="Vírgula 7 4 3 4 3 2 2 2" xfId="20207"/>
    <cellStyle name="Vírgula 7 4 3 4 3 2 3" xfId="17452"/>
    <cellStyle name="Vírgula 7 4 3 4 3 3" xfId="13556"/>
    <cellStyle name="Vírgula 7 4 3 4 3 3 2" xfId="19036"/>
    <cellStyle name="Vírgula 7 4 3 4 3 4" xfId="16281"/>
    <cellStyle name="Vírgula 7 4 3 4 4" xfId="8533"/>
    <cellStyle name="Vírgula 7 4 3 4 4 2" xfId="13913"/>
    <cellStyle name="Vírgula 7 4 3 4 4 2 2" xfId="19393"/>
    <cellStyle name="Vírgula 7 4 3 4 4 3" xfId="16638"/>
    <cellStyle name="Vírgula 7 4 3 4 5" xfId="3572"/>
    <cellStyle name="Vírgula 7 4 3 4 5 2" xfId="12750"/>
    <cellStyle name="Vírgula 7 4 3 4 5 2 2" xfId="18230"/>
    <cellStyle name="Vírgula 7 4 3 4 5 3" xfId="15476"/>
    <cellStyle name="Vírgula 7 4 3 4 6" xfId="12384"/>
    <cellStyle name="Vírgula 7 4 3 4 6 2" xfId="17864"/>
    <cellStyle name="Vírgula 7 4 3 4 7" xfId="15110"/>
    <cellStyle name="Vírgula 7 4 3 5" xfId="3783"/>
    <cellStyle name="Vírgula 7 4 3 5 2" xfId="5378"/>
    <cellStyle name="Vírgula 7 4 3 5 2 2" xfId="10360"/>
    <cellStyle name="Vírgula 7 4 3 5 2 2 2" xfId="14403"/>
    <cellStyle name="Vírgula 7 4 3 5 2 2 2 2" xfId="19883"/>
    <cellStyle name="Vírgula 7 4 3 5 2 2 3" xfId="17128"/>
    <cellStyle name="Vírgula 7 4 3 5 2 3" xfId="13231"/>
    <cellStyle name="Vírgula 7 4 3 5 2 3 2" xfId="18711"/>
    <cellStyle name="Vírgula 7 4 3 5 2 4" xfId="15957"/>
    <cellStyle name="Vírgula 7 4 3 5 3" xfId="8743"/>
    <cellStyle name="Vírgula 7 4 3 5 3 2" xfId="14017"/>
    <cellStyle name="Vírgula 7 4 3 5 3 2 2" xfId="19497"/>
    <cellStyle name="Vírgula 7 4 3 5 3 3" xfId="16742"/>
    <cellStyle name="Vírgula 7 4 3 5 4" xfId="12852"/>
    <cellStyle name="Vírgula 7 4 3 5 4 2" xfId="18332"/>
    <cellStyle name="Vírgula 7 4 3 5 5" xfId="15578"/>
    <cellStyle name="Vírgula 7 4 3 6" xfId="4108"/>
    <cellStyle name="Vírgula 7 4 3 6 2" xfId="8879"/>
    <cellStyle name="Vírgula 7 4 3 6 2 2" xfId="14049"/>
    <cellStyle name="Vírgula 7 4 3 6 2 2 2" xfId="19529"/>
    <cellStyle name="Vírgula 7 4 3 6 2 3" xfId="16774"/>
    <cellStyle name="Vírgula 7 4 3 6 3" xfId="12925"/>
    <cellStyle name="Vírgula 7 4 3 6 3 2" xfId="18405"/>
    <cellStyle name="Vírgula 7 4 3 6 4" xfId="15651"/>
    <cellStyle name="Vírgula 7 4 3 7" xfId="4638"/>
    <cellStyle name="Vírgula 7 4 3 7 2" xfId="9622"/>
    <cellStyle name="Vírgula 7 4 3 7 2 2" xfId="14228"/>
    <cellStyle name="Vírgula 7 4 3 7 2 2 2" xfId="19708"/>
    <cellStyle name="Vírgula 7 4 3 7 2 3" xfId="16953"/>
    <cellStyle name="Vírgula 7 4 3 7 3" xfId="13056"/>
    <cellStyle name="Vírgula 7 4 3 7 3 2" xfId="18536"/>
    <cellStyle name="Vírgula 7 4 3 7 4" xfId="15782"/>
    <cellStyle name="Vírgula 7 4 3 8" xfId="5855"/>
    <cellStyle name="Vírgula 7 4 3 8 2" xfId="10797"/>
    <cellStyle name="Vírgula 7 4 3 8 2 2" xfId="14503"/>
    <cellStyle name="Vírgula 7 4 3 8 2 2 2" xfId="19983"/>
    <cellStyle name="Vírgula 7 4 3 8 2 3" xfId="17228"/>
    <cellStyle name="Vírgula 7 4 3 8 3" xfId="13332"/>
    <cellStyle name="Vírgula 7 4 3 8 3 2" xfId="18812"/>
    <cellStyle name="Vírgula 7 4 3 8 4" xfId="16057"/>
    <cellStyle name="Vírgula 7 4 3 9" xfId="7363"/>
    <cellStyle name="Vírgula 7 4 3 9 2" xfId="13689"/>
    <cellStyle name="Vírgula 7 4 3 9 2 2" xfId="19169"/>
    <cellStyle name="Vírgula 7 4 3 9 3" xfId="16414"/>
    <cellStyle name="Vírgula 7 4 4" xfId="507"/>
    <cellStyle name="Vírgula 7 4 4 2" xfId="1067"/>
    <cellStyle name="Vírgula 7 4 4 2 2" xfId="1950"/>
    <cellStyle name="Vírgula 7 4 4 2 2 2" xfId="5301"/>
    <cellStyle name="Vírgula 7 4 4 2 2 2 2" xfId="10285"/>
    <cellStyle name="Vírgula 7 4 4 2 2 2 2 2" xfId="14332"/>
    <cellStyle name="Vírgula 7 4 4 2 2 2 2 2 2" xfId="19812"/>
    <cellStyle name="Vírgula 7 4 4 2 2 2 2 3" xfId="17057"/>
    <cellStyle name="Vírgula 7 4 4 2 2 2 3" xfId="13160"/>
    <cellStyle name="Vírgula 7 4 4 2 2 2 3 2" xfId="18640"/>
    <cellStyle name="Vírgula 7 4 4 2 2 2 4" xfId="15886"/>
    <cellStyle name="Vírgula 7 4 4 2 2 3" xfId="7030"/>
    <cellStyle name="Vírgula 7 4 4 2 2 3 2" xfId="11972"/>
    <cellStyle name="Vírgula 7 4 4 2 2 3 2 2" xfId="14732"/>
    <cellStyle name="Vírgula 7 4 4 2 2 3 2 2 2" xfId="20212"/>
    <cellStyle name="Vírgula 7 4 4 2 2 3 2 3" xfId="17457"/>
    <cellStyle name="Vírgula 7 4 4 2 2 3 3" xfId="13561"/>
    <cellStyle name="Vírgula 7 4 4 2 2 3 3 2" xfId="19041"/>
    <cellStyle name="Vírgula 7 4 4 2 2 3 4" xfId="16286"/>
    <cellStyle name="Vírgula 7 4 4 2 2 4" xfId="8538"/>
    <cellStyle name="Vírgula 7 4 4 2 2 4 2" xfId="13918"/>
    <cellStyle name="Vírgula 7 4 4 2 2 4 2 2" xfId="19398"/>
    <cellStyle name="Vírgula 7 4 4 2 2 4 3" xfId="16643"/>
    <cellStyle name="Vírgula 7 4 4 2 2 5" xfId="3577"/>
    <cellStyle name="Vírgula 7 4 4 2 2 5 2" xfId="12755"/>
    <cellStyle name="Vírgula 7 4 4 2 2 5 2 2" xfId="18235"/>
    <cellStyle name="Vírgula 7 4 4 2 2 5 3" xfId="15481"/>
    <cellStyle name="Vírgula 7 4 4 2 2 6" xfId="12389"/>
    <cellStyle name="Vírgula 7 4 4 2 2 6 2" xfId="17869"/>
    <cellStyle name="Vírgula 7 4 4 2 2 7" xfId="15115"/>
    <cellStyle name="Vírgula 7 4 4 2 3" xfId="4482"/>
    <cellStyle name="Vírgula 7 4 4 2 3 2" xfId="9467"/>
    <cellStyle name="Vírgula 7 4 4 2 3 2 2" xfId="14188"/>
    <cellStyle name="Vírgula 7 4 4 2 3 2 2 2" xfId="19668"/>
    <cellStyle name="Vírgula 7 4 4 2 3 2 3" xfId="16913"/>
    <cellStyle name="Vírgula 7 4 4 2 3 3" xfId="13016"/>
    <cellStyle name="Vírgula 7 4 4 2 3 3 2" xfId="18496"/>
    <cellStyle name="Vírgula 7 4 4 2 3 4" xfId="15742"/>
    <cellStyle name="Vírgula 7 4 4 2 4" xfId="6222"/>
    <cellStyle name="Vírgula 7 4 4 2 4 2" xfId="11164"/>
    <cellStyle name="Vírgula 7 4 4 2 4 2 2" xfId="14593"/>
    <cellStyle name="Vírgula 7 4 4 2 4 2 2 2" xfId="20073"/>
    <cellStyle name="Vírgula 7 4 4 2 4 2 3" xfId="17318"/>
    <cellStyle name="Vírgula 7 4 4 2 4 3" xfId="13422"/>
    <cellStyle name="Vírgula 7 4 4 2 4 3 2" xfId="18902"/>
    <cellStyle name="Vírgula 7 4 4 2 4 4" xfId="16147"/>
    <cellStyle name="Vírgula 7 4 4 2 5" xfId="7730"/>
    <cellStyle name="Vírgula 7 4 4 2 5 2" xfId="13779"/>
    <cellStyle name="Vírgula 7 4 4 2 5 2 2" xfId="19259"/>
    <cellStyle name="Vírgula 7 4 4 2 5 3" xfId="16504"/>
    <cellStyle name="Vírgula 7 4 4 2 6" xfId="2769"/>
    <cellStyle name="Vírgula 7 4 4 2 6 2" xfId="12616"/>
    <cellStyle name="Vírgula 7 4 4 2 6 2 2" xfId="18096"/>
    <cellStyle name="Vírgula 7 4 4 2 6 3" xfId="15342"/>
    <cellStyle name="Vírgula 7 4 4 2 7" xfId="12242"/>
    <cellStyle name="Vírgula 7 4 4 2 7 2" xfId="17723"/>
    <cellStyle name="Vírgula 7 4 4 2 8" xfId="14976"/>
    <cellStyle name="Vírgula 7 4 4 3" xfId="1949"/>
    <cellStyle name="Vírgula 7 4 4 3 2" xfId="5300"/>
    <cellStyle name="Vírgula 7 4 4 3 2 2" xfId="10284"/>
    <cellStyle name="Vírgula 7 4 4 3 2 2 2" xfId="14331"/>
    <cellStyle name="Vírgula 7 4 4 3 2 2 2 2" xfId="19811"/>
    <cellStyle name="Vírgula 7 4 4 3 2 2 3" xfId="17056"/>
    <cellStyle name="Vírgula 7 4 4 3 2 3" xfId="13159"/>
    <cellStyle name="Vírgula 7 4 4 3 2 3 2" xfId="18639"/>
    <cellStyle name="Vírgula 7 4 4 3 2 4" xfId="15885"/>
    <cellStyle name="Vírgula 7 4 4 3 3" xfId="7029"/>
    <cellStyle name="Vírgula 7 4 4 3 3 2" xfId="11971"/>
    <cellStyle name="Vírgula 7 4 4 3 3 2 2" xfId="14731"/>
    <cellStyle name="Vírgula 7 4 4 3 3 2 2 2" xfId="20211"/>
    <cellStyle name="Vírgula 7 4 4 3 3 2 3" xfId="17456"/>
    <cellStyle name="Vírgula 7 4 4 3 3 3" xfId="13560"/>
    <cellStyle name="Vírgula 7 4 4 3 3 3 2" xfId="19040"/>
    <cellStyle name="Vírgula 7 4 4 3 3 4" xfId="16285"/>
    <cellStyle name="Vírgula 7 4 4 3 4" xfId="8537"/>
    <cellStyle name="Vírgula 7 4 4 3 4 2" xfId="13917"/>
    <cellStyle name="Vírgula 7 4 4 3 4 2 2" xfId="19397"/>
    <cellStyle name="Vírgula 7 4 4 3 4 3" xfId="16642"/>
    <cellStyle name="Vírgula 7 4 4 3 5" xfId="3576"/>
    <cellStyle name="Vírgula 7 4 4 3 5 2" xfId="12754"/>
    <cellStyle name="Vírgula 7 4 4 3 5 2 2" xfId="18234"/>
    <cellStyle name="Vírgula 7 4 4 3 5 3" xfId="15480"/>
    <cellStyle name="Vírgula 7 4 4 3 6" xfId="12388"/>
    <cellStyle name="Vírgula 7 4 4 3 6 2" xfId="17868"/>
    <cellStyle name="Vírgula 7 4 4 3 7" xfId="15114"/>
    <cellStyle name="Vírgula 7 4 4 4" xfId="4015"/>
    <cellStyle name="Vírgula 7 4 4 4 2" xfId="9086"/>
    <cellStyle name="Vírgula 7 4 4 4 2 2" xfId="14099"/>
    <cellStyle name="Vírgula 7 4 4 4 2 2 2" xfId="19579"/>
    <cellStyle name="Vírgula 7 4 4 4 2 3" xfId="16824"/>
    <cellStyle name="Vírgula 7 4 4 4 3" xfId="12907"/>
    <cellStyle name="Vírgula 7 4 4 4 3 2" xfId="18387"/>
    <cellStyle name="Vírgula 7 4 4 4 4" xfId="15633"/>
    <cellStyle name="Vírgula 7 4 4 5" xfId="5770"/>
    <cellStyle name="Vírgula 7 4 4 5 2" xfId="10712"/>
    <cellStyle name="Vírgula 7 4 4 5 2 2" xfId="14486"/>
    <cellStyle name="Vírgula 7 4 4 5 2 2 2" xfId="19966"/>
    <cellStyle name="Vírgula 7 4 4 5 2 3" xfId="17211"/>
    <cellStyle name="Vírgula 7 4 4 5 3" xfId="13315"/>
    <cellStyle name="Vírgula 7 4 4 5 3 2" xfId="18795"/>
    <cellStyle name="Vírgula 7 4 4 5 4" xfId="16040"/>
    <cellStyle name="Vírgula 7 4 4 6" xfId="7278"/>
    <cellStyle name="Vírgula 7 4 4 6 2" xfId="13672"/>
    <cellStyle name="Vírgula 7 4 4 6 2 2" xfId="19152"/>
    <cellStyle name="Vírgula 7 4 4 6 3" xfId="16397"/>
    <cellStyle name="Vírgula 7 4 4 7" xfId="2317"/>
    <cellStyle name="Vírgula 7 4 4 7 2" xfId="12509"/>
    <cellStyle name="Vírgula 7 4 4 7 2 2" xfId="17989"/>
    <cellStyle name="Vírgula 7 4 4 7 3" xfId="15235"/>
    <cellStyle name="Vírgula 7 4 4 8" xfId="12120"/>
    <cellStyle name="Vírgula 7 4 4 8 2" xfId="17601"/>
    <cellStyle name="Vírgula 7 4 4 9" xfId="14866"/>
    <cellStyle name="Vírgula 7 4 5" xfId="714"/>
    <cellStyle name="Vírgula 7 4 5 2" xfId="1180"/>
    <cellStyle name="Vírgula 7 4 5 2 2" xfId="1952"/>
    <cellStyle name="Vírgula 7 4 5 2 2 2" xfId="5303"/>
    <cellStyle name="Vírgula 7 4 5 2 2 2 2" xfId="10287"/>
    <cellStyle name="Vírgula 7 4 5 2 2 2 2 2" xfId="14334"/>
    <cellStyle name="Vírgula 7 4 5 2 2 2 2 2 2" xfId="19814"/>
    <cellStyle name="Vírgula 7 4 5 2 2 2 2 3" xfId="17059"/>
    <cellStyle name="Vírgula 7 4 5 2 2 2 3" xfId="13162"/>
    <cellStyle name="Vírgula 7 4 5 2 2 2 3 2" xfId="18642"/>
    <cellStyle name="Vírgula 7 4 5 2 2 2 4" xfId="15888"/>
    <cellStyle name="Vírgula 7 4 5 2 2 3" xfId="7032"/>
    <cellStyle name="Vírgula 7 4 5 2 2 3 2" xfId="11974"/>
    <cellStyle name="Vírgula 7 4 5 2 2 3 2 2" xfId="14734"/>
    <cellStyle name="Vírgula 7 4 5 2 2 3 2 2 2" xfId="20214"/>
    <cellStyle name="Vírgula 7 4 5 2 2 3 2 3" xfId="17459"/>
    <cellStyle name="Vírgula 7 4 5 2 2 3 3" xfId="13563"/>
    <cellStyle name="Vírgula 7 4 5 2 2 3 3 2" xfId="19043"/>
    <cellStyle name="Vírgula 7 4 5 2 2 3 4" xfId="16288"/>
    <cellStyle name="Vírgula 7 4 5 2 2 4" xfId="8540"/>
    <cellStyle name="Vírgula 7 4 5 2 2 4 2" xfId="13920"/>
    <cellStyle name="Vírgula 7 4 5 2 2 4 2 2" xfId="19400"/>
    <cellStyle name="Vírgula 7 4 5 2 2 4 3" xfId="16645"/>
    <cellStyle name="Vírgula 7 4 5 2 2 5" xfId="3579"/>
    <cellStyle name="Vírgula 7 4 5 2 2 5 2" xfId="12757"/>
    <cellStyle name="Vírgula 7 4 5 2 2 5 2 2" xfId="18237"/>
    <cellStyle name="Vírgula 7 4 5 2 2 5 3" xfId="15483"/>
    <cellStyle name="Vírgula 7 4 5 2 2 6" xfId="12391"/>
    <cellStyle name="Vírgula 7 4 5 2 2 6 2" xfId="17871"/>
    <cellStyle name="Vírgula 7 4 5 2 2 7" xfId="15117"/>
    <cellStyle name="Vírgula 7 4 5 2 3" xfId="4541"/>
    <cellStyle name="Vírgula 7 4 5 2 3 2" xfId="9525"/>
    <cellStyle name="Vírgula 7 4 5 2 3 2 2" xfId="14203"/>
    <cellStyle name="Vírgula 7 4 5 2 3 2 2 2" xfId="19683"/>
    <cellStyle name="Vírgula 7 4 5 2 3 2 3" xfId="16928"/>
    <cellStyle name="Vírgula 7 4 5 2 3 3" xfId="13031"/>
    <cellStyle name="Vírgula 7 4 5 2 3 3 2" xfId="18511"/>
    <cellStyle name="Vírgula 7 4 5 2 3 4" xfId="15757"/>
    <cellStyle name="Vírgula 7 4 5 2 4" xfId="6272"/>
    <cellStyle name="Vírgula 7 4 5 2 4 2" xfId="11214"/>
    <cellStyle name="Vírgula 7 4 5 2 4 2 2" xfId="14605"/>
    <cellStyle name="Vírgula 7 4 5 2 4 2 2 2" xfId="20085"/>
    <cellStyle name="Vírgula 7 4 5 2 4 2 3" xfId="17330"/>
    <cellStyle name="Vírgula 7 4 5 2 4 3" xfId="13434"/>
    <cellStyle name="Vírgula 7 4 5 2 4 3 2" xfId="18914"/>
    <cellStyle name="Vírgula 7 4 5 2 4 4" xfId="16159"/>
    <cellStyle name="Vírgula 7 4 5 2 5" xfId="7780"/>
    <cellStyle name="Vírgula 7 4 5 2 5 2" xfId="13791"/>
    <cellStyle name="Vírgula 7 4 5 2 5 2 2" xfId="19271"/>
    <cellStyle name="Vírgula 7 4 5 2 5 3" xfId="16516"/>
    <cellStyle name="Vírgula 7 4 5 2 6" xfId="2819"/>
    <cellStyle name="Vírgula 7 4 5 2 6 2" xfId="12628"/>
    <cellStyle name="Vírgula 7 4 5 2 6 2 2" xfId="18108"/>
    <cellStyle name="Vírgula 7 4 5 2 6 3" xfId="15354"/>
    <cellStyle name="Vírgula 7 4 5 2 7" xfId="12262"/>
    <cellStyle name="Vírgula 7 4 5 2 7 2" xfId="17742"/>
    <cellStyle name="Vírgula 7 4 5 2 8" xfId="14988"/>
    <cellStyle name="Vírgula 7 4 5 3" xfId="1951"/>
    <cellStyle name="Vírgula 7 4 5 3 2" xfId="5302"/>
    <cellStyle name="Vírgula 7 4 5 3 2 2" xfId="10286"/>
    <cellStyle name="Vírgula 7 4 5 3 2 2 2" xfId="14333"/>
    <cellStyle name="Vírgula 7 4 5 3 2 2 2 2" xfId="19813"/>
    <cellStyle name="Vírgula 7 4 5 3 2 2 3" xfId="17058"/>
    <cellStyle name="Vírgula 7 4 5 3 2 3" xfId="13161"/>
    <cellStyle name="Vírgula 7 4 5 3 2 3 2" xfId="18641"/>
    <cellStyle name="Vírgula 7 4 5 3 2 4" xfId="15887"/>
    <cellStyle name="Vírgula 7 4 5 3 3" xfId="7031"/>
    <cellStyle name="Vírgula 7 4 5 3 3 2" xfId="11973"/>
    <cellStyle name="Vírgula 7 4 5 3 3 2 2" xfId="14733"/>
    <cellStyle name="Vírgula 7 4 5 3 3 2 2 2" xfId="20213"/>
    <cellStyle name="Vírgula 7 4 5 3 3 2 3" xfId="17458"/>
    <cellStyle name="Vírgula 7 4 5 3 3 3" xfId="13562"/>
    <cellStyle name="Vírgula 7 4 5 3 3 3 2" xfId="19042"/>
    <cellStyle name="Vírgula 7 4 5 3 3 4" xfId="16287"/>
    <cellStyle name="Vírgula 7 4 5 3 4" xfId="8539"/>
    <cellStyle name="Vírgula 7 4 5 3 4 2" xfId="13919"/>
    <cellStyle name="Vírgula 7 4 5 3 4 2 2" xfId="19399"/>
    <cellStyle name="Vírgula 7 4 5 3 4 3" xfId="16644"/>
    <cellStyle name="Vírgula 7 4 5 3 5" xfId="3578"/>
    <cellStyle name="Vírgula 7 4 5 3 5 2" xfId="12756"/>
    <cellStyle name="Vírgula 7 4 5 3 5 2 2" xfId="18236"/>
    <cellStyle name="Vírgula 7 4 5 3 5 3" xfId="15482"/>
    <cellStyle name="Vírgula 7 4 5 3 6" xfId="12390"/>
    <cellStyle name="Vírgula 7 4 5 3 6 2" xfId="17870"/>
    <cellStyle name="Vírgula 7 4 5 3 7" xfId="15116"/>
    <cellStyle name="Vírgula 7 4 5 4" xfId="4158"/>
    <cellStyle name="Vírgula 7 4 5 4 2" xfId="9144"/>
    <cellStyle name="Vírgula 7 4 5 4 2 2" xfId="14112"/>
    <cellStyle name="Vírgula 7 4 5 4 2 2 2" xfId="19592"/>
    <cellStyle name="Vírgula 7 4 5 4 2 3" xfId="16837"/>
    <cellStyle name="Vírgula 7 4 5 4 3" xfId="12940"/>
    <cellStyle name="Vírgula 7 4 5 4 3 2" xfId="18420"/>
    <cellStyle name="Vírgula 7 4 5 4 4" xfId="15666"/>
    <cellStyle name="Vírgula 7 4 5 5" xfId="5905"/>
    <cellStyle name="Vírgula 7 4 5 5 2" xfId="10847"/>
    <cellStyle name="Vírgula 7 4 5 5 2 2" xfId="14518"/>
    <cellStyle name="Vírgula 7 4 5 5 2 2 2" xfId="19998"/>
    <cellStyle name="Vírgula 7 4 5 5 2 3" xfId="17243"/>
    <cellStyle name="Vírgula 7 4 5 5 3" xfId="13347"/>
    <cellStyle name="Vírgula 7 4 5 5 3 2" xfId="18827"/>
    <cellStyle name="Vírgula 7 4 5 5 4" xfId="16072"/>
    <cellStyle name="Vírgula 7 4 5 6" xfId="7413"/>
    <cellStyle name="Vírgula 7 4 5 6 2" xfId="13704"/>
    <cellStyle name="Vírgula 7 4 5 6 2 2" xfId="19184"/>
    <cellStyle name="Vírgula 7 4 5 6 3" xfId="16429"/>
    <cellStyle name="Vírgula 7 4 5 7" xfId="2452"/>
    <cellStyle name="Vírgula 7 4 5 7 2" xfId="12541"/>
    <cellStyle name="Vírgula 7 4 5 7 2 2" xfId="18021"/>
    <cellStyle name="Vírgula 7 4 5 7 3" xfId="15267"/>
    <cellStyle name="Vírgula 7 4 5 8" xfId="12159"/>
    <cellStyle name="Vírgula 7 4 5 8 2" xfId="17640"/>
    <cellStyle name="Vírgula 7 4 5 9" xfId="14899"/>
    <cellStyle name="Vírgula 7 4 6" xfId="391"/>
    <cellStyle name="Vírgula 7 4 6 2" xfId="1016"/>
    <cellStyle name="Vírgula 7 4 6 2 2" xfId="1954"/>
    <cellStyle name="Vírgula 7 4 6 2 2 2" xfId="5305"/>
    <cellStyle name="Vírgula 7 4 6 2 2 2 2" xfId="10289"/>
    <cellStyle name="Vírgula 7 4 6 2 2 2 2 2" xfId="14336"/>
    <cellStyle name="Vírgula 7 4 6 2 2 2 2 2 2" xfId="19816"/>
    <cellStyle name="Vírgula 7 4 6 2 2 2 2 3" xfId="17061"/>
    <cellStyle name="Vírgula 7 4 6 2 2 2 3" xfId="13164"/>
    <cellStyle name="Vírgula 7 4 6 2 2 2 3 2" xfId="18644"/>
    <cellStyle name="Vírgula 7 4 6 2 2 2 4" xfId="15890"/>
    <cellStyle name="Vírgula 7 4 6 2 2 3" xfId="7034"/>
    <cellStyle name="Vírgula 7 4 6 2 2 3 2" xfId="11976"/>
    <cellStyle name="Vírgula 7 4 6 2 2 3 2 2" xfId="14736"/>
    <cellStyle name="Vírgula 7 4 6 2 2 3 2 2 2" xfId="20216"/>
    <cellStyle name="Vírgula 7 4 6 2 2 3 2 3" xfId="17461"/>
    <cellStyle name="Vírgula 7 4 6 2 2 3 3" xfId="13565"/>
    <cellStyle name="Vírgula 7 4 6 2 2 3 3 2" xfId="19045"/>
    <cellStyle name="Vírgula 7 4 6 2 2 3 4" xfId="16290"/>
    <cellStyle name="Vírgula 7 4 6 2 2 4" xfId="8542"/>
    <cellStyle name="Vírgula 7 4 6 2 2 4 2" xfId="13922"/>
    <cellStyle name="Vírgula 7 4 6 2 2 4 2 2" xfId="19402"/>
    <cellStyle name="Vírgula 7 4 6 2 2 4 3" xfId="16647"/>
    <cellStyle name="Vírgula 7 4 6 2 2 5" xfId="3581"/>
    <cellStyle name="Vírgula 7 4 6 2 2 5 2" xfId="12759"/>
    <cellStyle name="Vírgula 7 4 6 2 2 5 2 2" xfId="18239"/>
    <cellStyle name="Vírgula 7 4 6 2 2 5 3" xfId="15485"/>
    <cellStyle name="Vírgula 7 4 6 2 2 6" xfId="12393"/>
    <cellStyle name="Vírgula 7 4 6 2 2 6 2" xfId="17873"/>
    <cellStyle name="Vírgula 7 4 6 2 2 7" xfId="15119"/>
    <cellStyle name="Vírgula 7 4 6 2 3" xfId="4436"/>
    <cellStyle name="Vírgula 7 4 6 2 3 2" xfId="9421"/>
    <cellStyle name="Vírgula 7 4 6 2 3 2 2" xfId="14178"/>
    <cellStyle name="Vírgula 7 4 6 2 3 2 2 2" xfId="19658"/>
    <cellStyle name="Vírgula 7 4 6 2 3 2 3" xfId="16903"/>
    <cellStyle name="Vírgula 7 4 6 2 3 3" xfId="13006"/>
    <cellStyle name="Vírgula 7 4 6 2 3 3 2" xfId="18486"/>
    <cellStyle name="Vírgula 7 4 6 2 3 4" xfId="15732"/>
    <cellStyle name="Vírgula 7 4 6 2 4" xfId="6178"/>
    <cellStyle name="Vírgula 7 4 6 2 4 2" xfId="11120"/>
    <cellStyle name="Vírgula 7 4 6 2 4 2 2" xfId="14583"/>
    <cellStyle name="Vírgula 7 4 6 2 4 2 2 2" xfId="20063"/>
    <cellStyle name="Vírgula 7 4 6 2 4 2 3" xfId="17308"/>
    <cellStyle name="Vírgula 7 4 6 2 4 3" xfId="13412"/>
    <cellStyle name="Vírgula 7 4 6 2 4 3 2" xfId="18892"/>
    <cellStyle name="Vírgula 7 4 6 2 4 4" xfId="16137"/>
    <cellStyle name="Vírgula 7 4 6 2 5" xfId="7686"/>
    <cellStyle name="Vírgula 7 4 6 2 5 2" xfId="13769"/>
    <cellStyle name="Vírgula 7 4 6 2 5 2 2" xfId="19249"/>
    <cellStyle name="Vírgula 7 4 6 2 5 3" xfId="16494"/>
    <cellStyle name="Vírgula 7 4 6 2 6" xfId="2725"/>
    <cellStyle name="Vírgula 7 4 6 2 6 2" xfId="12606"/>
    <cellStyle name="Vírgula 7 4 6 2 6 2 2" xfId="18086"/>
    <cellStyle name="Vírgula 7 4 6 2 6 3" xfId="15332"/>
    <cellStyle name="Vírgula 7 4 6 2 7" xfId="12230"/>
    <cellStyle name="Vírgula 7 4 6 2 7 2" xfId="17711"/>
    <cellStyle name="Vírgula 7 4 6 2 8" xfId="14966"/>
    <cellStyle name="Vírgula 7 4 6 3" xfId="1953"/>
    <cellStyle name="Vírgula 7 4 6 3 2" xfId="5304"/>
    <cellStyle name="Vírgula 7 4 6 3 2 2" xfId="10288"/>
    <cellStyle name="Vírgula 7 4 6 3 2 2 2" xfId="14335"/>
    <cellStyle name="Vírgula 7 4 6 3 2 2 2 2" xfId="19815"/>
    <cellStyle name="Vírgula 7 4 6 3 2 2 3" xfId="17060"/>
    <cellStyle name="Vírgula 7 4 6 3 2 3" xfId="13163"/>
    <cellStyle name="Vírgula 7 4 6 3 2 3 2" xfId="18643"/>
    <cellStyle name="Vírgula 7 4 6 3 2 4" xfId="15889"/>
    <cellStyle name="Vírgula 7 4 6 3 3" xfId="7033"/>
    <cellStyle name="Vírgula 7 4 6 3 3 2" xfId="11975"/>
    <cellStyle name="Vírgula 7 4 6 3 3 2 2" xfId="14735"/>
    <cellStyle name="Vírgula 7 4 6 3 3 2 2 2" xfId="20215"/>
    <cellStyle name="Vírgula 7 4 6 3 3 2 3" xfId="17460"/>
    <cellStyle name="Vírgula 7 4 6 3 3 3" xfId="13564"/>
    <cellStyle name="Vírgula 7 4 6 3 3 3 2" xfId="19044"/>
    <cellStyle name="Vírgula 7 4 6 3 3 4" xfId="16289"/>
    <cellStyle name="Vírgula 7 4 6 3 4" xfId="8541"/>
    <cellStyle name="Vírgula 7 4 6 3 4 2" xfId="13921"/>
    <cellStyle name="Vírgula 7 4 6 3 4 2 2" xfId="19401"/>
    <cellStyle name="Vírgula 7 4 6 3 4 3" xfId="16646"/>
    <cellStyle name="Vírgula 7 4 6 3 5" xfId="3580"/>
    <cellStyle name="Vírgula 7 4 6 3 5 2" xfId="12758"/>
    <cellStyle name="Vírgula 7 4 6 3 5 2 2" xfId="18238"/>
    <cellStyle name="Vírgula 7 4 6 3 5 3" xfId="15484"/>
    <cellStyle name="Vírgula 7 4 6 3 6" xfId="12392"/>
    <cellStyle name="Vírgula 7 4 6 3 6 2" xfId="17872"/>
    <cellStyle name="Vírgula 7 4 6 3 7" xfId="15118"/>
    <cellStyle name="Vírgula 7 4 6 4" xfId="3956"/>
    <cellStyle name="Vírgula 7 4 6 4 2" xfId="9035"/>
    <cellStyle name="Vírgula 7 4 6 4 2 2" xfId="14088"/>
    <cellStyle name="Vírgula 7 4 6 4 2 2 2" xfId="19568"/>
    <cellStyle name="Vírgula 7 4 6 4 2 3" xfId="16813"/>
    <cellStyle name="Vírgula 7 4 6 4 3" xfId="12893"/>
    <cellStyle name="Vírgula 7 4 6 4 3 2" xfId="18373"/>
    <cellStyle name="Vírgula 7 4 6 4 4" xfId="15619"/>
    <cellStyle name="Vírgula 7 4 6 5" xfId="5721"/>
    <cellStyle name="Vírgula 7 4 6 5 2" xfId="10663"/>
    <cellStyle name="Vírgula 7 4 6 5 2 2" xfId="14474"/>
    <cellStyle name="Vírgula 7 4 6 5 2 2 2" xfId="19954"/>
    <cellStyle name="Vírgula 7 4 6 5 2 3" xfId="17199"/>
    <cellStyle name="Vírgula 7 4 6 5 3" xfId="13303"/>
    <cellStyle name="Vírgula 7 4 6 5 3 2" xfId="18783"/>
    <cellStyle name="Vírgula 7 4 6 5 4" xfId="16028"/>
    <cellStyle name="Vírgula 7 4 6 6" xfId="7229"/>
    <cellStyle name="Vírgula 7 4 6 6 2" xfId="13660"/>
    <cellStyle name="Vírgula 7 4 6 6 2 2" xfId="19140"/>
    <cellStyle name="Vírgula 7 4 6 6 3" xfId="16385"/>
    <cellStyle name="Vírgula 7 4 6 7" xfId="2268"/>
    <cellStyle name="Vírgula 7 4 6 7 2" xfId="12497"/>
    <cellStyle name="Vírgula 7 4 6 7 2 2" xfId="17977"/>
    <cellStyle name="Vírgula 7 4 6 7 3" xfId="15223"/>
    <cellStyle name="Vírgula 7 4 6 8" xfId="12100"/>
    <cellStyle name="Vírgula 7 4 6 8 2" xfId="17581"/>
    <cellStyle name="Vírgula 7 4 6 9" xfId="14853"/>
    <cellStyle name="Vírgula 7 4 7" xfId="865"/>
    <cellStyle name="Vírgula 7 4 7 2" xfId="1955"/>
    <cellStyle name="Vírgula 7 4 7 2 2" xfId="5306"/>
    <cellStyle name="Vírgula 7 4 7 2 2 2" xfId="10290"/>
    <cellStyle name="Vírgula 7 4 7 2 2 2 2" xfId="14337"/>
    <cellStyle name="Vírgula 7 4 7 2 2 2 2 2" xfId="19817"/>
    <cellStyle name="Vírgula 7 4 7 2 2 2 3" xfId="17062"/>
    <cellStyle name="Vírgula 7 4 7 2 2 3" xfId="13165"/>
    <cellStyle name="Vírgula 7 4 7 2 2 3 2" xfId="18645"/>
    <cellStyle name="Vírgula 7 4 7 2 2 4" xfId="15891"/>
    <cellStyle name="Vírgula 7 4 7 2 3" xfId="7035"/>
    <cellStyle name="Vírgula 7 4 7 2 3 2" xfId="11977"/>
    <cellStyle name="Vírgula 7 4 7 2 3 2 2" xfId="14737"/>
    <cellStyle name="Vírgula 7 4 7 2 3 2 2 2" xfId="20217"/>
    <cellStyle name="Vírgula 7 4 7 2 3 2 3" xfId="17462"/>
    <cellStyle name="Vírgula 7 4 7 2 3 3" xfId="13566"/>
    <cellStyle name="Vírgula 7 4 7 2 3 3 2" xfId="19046"/>
    <cellStyle name="Vírgula 7 4 7 2 3 4" xfId="16291"/>
    <cellStyle name="Vírgula 7 4 7 2 4" xfId="8543"/>
    <cellStyle name="Vírgula 7 4 7 2 4 2" xfId="13923"/>
    <cellStyle name="Vírgula 7 4 7 2 4 2 2" xfId="19403"/>
    <cellStyle name="Vírgula 7 4 7 2 4 3" xfId="16648"/>
    <cellStyle name="Vírgula 7 4 7 2 5" xfId="3582"/>
    <cellStyle name="Vírgula 7 4 7 2 5 2" xfId="12760"/>
    <cellStyle name="Vírgula 7 4 7 2 5 2 2" xfId="18240"/>
    <cellStyle name="Vírgula 7 4 7 2 5 3" xfId="15486"/>
    <cellStyle name="Vírgula 7 4 7 2 6" xfId="12394"/>
    <cellStyle name="Vírgula 7 4 7 2 6 2" xfId="17874"/>
    <cellStyle name="Vírgula 7 4 7 2 7" xfId="15120"/>
    <cellStyle name="Vírgula 7 4 7 3" xfId="4299"/>
    <cellStyle name="Vírgula 7 4 7 3 2" xfId="9285"/>
    <cellStyle name="Vírgula 7 4 7 3 2 2" xfId="14145"/>
    <cellStyle name="Vírgula 7 4 7 3 2 2 2" xfId="19625"/>
    <cellStyle name="Vírgula 7 4 7 3 2 3" xfId="16870"/>
    <cellStyle name="Vírgula 7 4 7 3 3" xfId="12973"/>
    <cellStyle name="Vírgula 7 4 7 3 3 2" xfId="18453"/>
    <cellStyle name="Vírgula 7 4 7 3 4" xfId="15699"/>
    <cellStyle name="Vírgula 7 4 7 4" xfId="6043"/>
    <cellStyle name="Vírgula 7 4 7 4 2" xfId="10985"/>
    <cellStyle name="Vírgula 7 4 7 4 2 2" xfId="14551"/>
    <cellStyle name="Vírgula 7 4 7 4 2 2 2" xfId="20031"/>
    <cellStyle name="Vírgula 7 4 7 4 2 3" xfId="17276"/>
    <cellStyle name="Vírgula 7 4 7 4 3" xfId="13380"/>
    <cellStyle name="Vírgula 7 4 7 4 3 2" xfId="18860"/>
    <cellStyle name="Vírgula 7 4 7 4 4" xfId="16105"/>
    <cellStyle name="Vírgula 7 4 7 5" xfId="7551"/>
    <cellStyle name="Vírgula 7 4 7 5 2" xfId="13737"/>
    <cellStyle name="Vírgula 7 4 7 5 2 2" xfId="19217"/>
    <cellStyle name="Vírgula 7 4 7 5 3" xfId="16462"/>
    <cellStyle name="Vírgula 7 4 7 6" xfId="2590"/>
    <cellStyle name="Vírgula 7 4 7 6 2" xfId="12574"/>
    <cellStyle name="Vírgula 7 4 7 6 2 2" xfId="18054"/>
    <cellStyle name="Vírgula 7 4 7 6 3" xfId="15300"/>
    <cellStyle name="Vírgula 7 4 7 7" xfId="12193"/>
    <cellStyle name="Vírgula 7 4 7 7 2" xfId="17674"/>
    <cellStyle name="Vírgula 7 4 7 8" xfId="14932"/>
    <cellStyle name="Vírgula 7 4 8" xfId="1330"/>
    <cellStyle name="Vírgula 7 4 8 2" xfId="4681"/>
    <cellStyle name="Vírgula 7 4 8 2 2" xfId="9665"/>
    <cellStyle name="Vírgula 7 4 8 2 2 2" xfId="14238"/>
    <cellStyle name="Vírgula 7 4 8 2 2 2 2" xfId="19718"/>
    <cellStyle name="Vírgula 7 4 8 2 2 3" xfId="16963"/>
    <cellStyle name="Vírgula 7 4 8 2 3" xfId="13066"/>
    <cellStyle name="Vírgula 7 4 8 2 3 2" xfId="18546"/>
    <cellStyle name="Vírgula 7 4 8 2 4" xfId="15792"/>
    <cellStyle name="Vírgula 7 4 8 3" xfId="6410"/>
    <cellStyle name="Vírgula 7 4 8 3 2" xfId="11352"/>
    <cellStyle name="Vírgula 7 4 8 3 2 2" xfId="14638"/>
    <cellStyle name="Vírgula 7 4 8 3 2 2 2" xfId="20118"/>
    <cellStyle name="Vírgula 7 4 8 3 2 3" xfId="17363"/>
    <cellStyle name="Vírgula 7 4 8 3 3" xfId="13467"/>
    <cellStyle name="Vírgula 7 4 8 3 3 2" xfId="18947"/>
    <cellStyle name="Vírgula 7 4 8 3 4" xfId="16192"/>
    <cellStyle name="Vírgula 7 4 8 4" xfId="7918"/>
    <cellStyle name="Vírgula 7 4 8 4 2" xfId="13824"/>
    <cellStyle name="Vírgula 7 4 8 4 2 2" xfId="19304"/>
    <cellStyle name="Vírgula 7 4 8 4 3" xfId="16549"/>
    <cellStyle name="Vírgula 7 4 8 5" xfId="2957"/>
    <cellStyle name="Vírgula 7 4 8 5 2" xfId="12661"/>
    <cellStyle name="Vírgula 7 4 8 5 2 2" xfId="18141"/>
    <cellStyle name="Vírgula 7 4 8 5 3" xfId="15387"/>
    <cellStyle name="Vírgula 7 4 8 6" xfId="12295"/>
    <cellStyle name="Vírgula 7 4 8 6 2" xfId="17775"/>
    <cellStyle name="Vírgula 7 4 8 7" xfId="15021"/>
    <cellStyle name="Vírgula 7 4 9" xfId="3698"/>
    <cellStyle name="Vírgula 7 4 9 2" xfId="5449"/>
    <cellStyle name="Vírgula 7 4 9 2 2" xfId="10418"/>
    <cellStyle name="Vírgula 7 4 9 2 2 2" xfId="14418"/>
    <cellStyle name="Vírgula 7 4 9 2 2 2 2" xfId="19898"/>
    <cellStyle name="Vírgula 7 4 9 2 2 3" xfId="17143"/>
    <cellStyle name="Vírgula 7 4 9 2 3" xfId="13247"/>
    <cellStyle name="Vírgula 7 4 9 2 3 2" xfId="18727"/>
    <cellStyle name="Vírgula 7 4 9 2 4" xfId="15972"/>
    <cellStyle name="Vírgula 7 4 9 3" xfId="8657"/>
    <cellStyle name="Vírgula 7 4 9 3 2" xfId="14000"/>
    <cellStyle name="Vírgula 7 4 9 3 2 2" xfId="19480"/>
    <cellStyle name="Vírgula 7 4 9 3 3" xfId="16725"/>
    <cellStyle name="Vírgula 7 4 9 4" xfId="12835"/>
    <cellStyle name="Vírgula 7 4 9 4 2" xfId="18315"/>
    <cellStyle name="Vírgula 7 4 9 5" xfId="15561"/>
    <cellStyle name="Vírgula 7 5" xfId="399"/>
    <cellStyle name="Vírgula 7 5 10" xfId="5727"/>
    <cellStyle name="Vírgula 7 5 10 2" xfId="10669"/>
    <cellStyle name="Vírgula 7 5 10 2 2" xfId="14476"/>
    <cellStyle name="Vírgula 7 5 10 2 2 2" xfId="19956"/>
    <cellStyle name="Vírgula 7 5 10 2 3" xfId="17201"/>
    <cellStyle name="Vírgula 7 5 10 3" xfId="13305"/>
    <cellStyle name="Vírgula 7 5 10 3 2" xfId="18785"/>
    <cellStyle name="Vírgula 7 5 10 4" xfId="16030"/>
    <cellStyle name="Vírgula 7 5 11" xfId="7235"/>
    <cellStyle name="Vírgula 7 5 11 2" xfId="13662"/>
    <cellStyle name="Vírgula 7 5 11 2 2" xfId="19142"/>
    <cellStyle name="Vírgula 7 5 11 3" xfId="16387"/>
    <cellStyle name="Vírgula 7 5 12" xfId="2274"/>
    <cellStyle name="Vírgula 7 5 12 2" xfId="12499"/>
    <cellStyle name="Vírgula 7 5 12 2 2" xfId="17979"/>
    <cellStyle name="Vírgula 7 5 12 3" xfId="15225"/>
    <cellStyle name="Vírgula 7 5 13" xfId="12103"/>
    <cellStyle name="Vírgula 7 5 13 2" xfId="17584"/>
    <cellStyle name="Vírgula 7 5 14" xfId="14856"/>
    <cellStyle name="Vírgula 7 5 2" xfId="664"/>
    <cellStyle name="Vírgula 7 5 2 10" xfId="2407"/>
    <cellStyle name="Vírgula 7 5 2 10 2" xfId="12530"/>
    <cellStyle name="Vírgula 7 5 2 10 2 2" xfId="18010"/>
    <cellStyle name="Vírgula 7 5 2 10 3" xfId="15256"/>
    <cellStyle name="Vírgula 7 5 2 11" xfId="12148"/>
    <cellStyle name="Vírgula 7 5 2 11 2" xfId="17629"/>
    <cellStyle name="Vírgula 7 5 2 12" xfId="14888"/>
    <cellStyle name="Vírgula 7 5 2 2" xfId="805"/>
    <cellStyle name="Vírgula 7 5 2 2 2" xfId="1270"/>
    <cellStyle name="Vírgula 7 5 2 2 2 2" xfId="1959"/>
    <cellStyle name="Vírgula 7 5 2 2 2 2 2" xfId="5310"/>
    <cellStyle name="Vírgula 7 5 2 2 2 2 2 2" xfId="10294"/>
    <cellStyle name="Vírgula 7 5 2 2 2 2 2 2 2" xfId="14341"/>
    <cellStyle name="Vírgula 7 5 2 2 2 2 2 2 2 2" xfId="19821"/>
    <cellStyle name="Vírgula 7 5 2 2 2 2 2 2 3" xfId="17066"/>
    <cellStyle name="Vírgula 7 5 2 2 2 2 2 3" xfId="13169"/>
    <cellStyle name="Vírgula 7 5 2 2 2 2 2 3 2" xfId="18649"/>
    <cellStyle name="Vírgula 7 5 2 2 2 2 2 4" xfId="15895"/>
    <cellStyle name="Vírgula 7 5 2 2 2 2 3" xfId="7039"/>
    <cellStyle name="Vírgula 7 5 2 2 2 2 3 2" xfId="11981"/>
    <cellStyle name="Vírgula 7 5 2 2 2 2 3 2 2" xfId="14741"/>
    <cellStyle name="Vírgula 7 5 2 2 2 2 3 2 2 2" xfId="20221"/>
    <cellStyle name="Vírgula 7 5 2 2 2 2 3 2 3" xfId="17466"/>
    <cellStyle name="Vírgula 7 5 2 2 2 2 3 3" xfId="13570"/>
    <cellStyle name="Vírgula 7 5 2 2 2 2 3 3 2" xfId="19050"/>
    <cellStyle name="Vírgula 7 5 2 2 2 2 3 4" xfId="16295"/>
    <cellStyle name="Vírgula 7 5 2 2 2 2 4" xfId="8547"/>
    <cellStyle name="Vírgula 7 5 2 2 2 2 4 2" xfId="13927"/>
    <cellStyle name="Vírgula 7 5 2 2 2 2 4 2 2" xfId="19407"/>
    <cellStyle name="Vírgula 7 5 2 2 2 2 4 3" xfId="16652"/>
    <cellStyle name="Vírgula 7 5 2 2 2 2 5" xfId="3586"/>
    <cellStyle name="Vírgula 7 5 2 2 2 2 5 2" xfId="12764"/>
    <cellStyle name="Vírgula 7 5 2 2 2 2 5 2 2" xfId="18244"/>
    <cellStyle name="Vírgula 7 5 2 2 2 2 5 3" xfId="15490"/>
    <cellStyle name="Vírgula 7 5 2 2 2 2 6" xfId="12398"/>
    <cellStyle name="Vírgula 7 5 2 2 2 2 6 2" xfId="17878"/>
    <cellStyle name="Vírgula 7 5 2 2 2 2 7" xfId="15124"/>
    <cellStyle name="Vírgula 7 5 2 2 2 3" xfId="4631"/>
    <cellStyle name="Vírgula 7 5 2 2 2 3 2" xfId="9615"/>
    <cellStyle name="Vírgula 7 5 2 2 2 3 2 2" xfId="14224"/>
    <cellStyle name="Vírgula 7 5 2 2 2 3 2 2 2" xfId="19704"/>
    <cellStyle name="Vírgula 7 5 2 2 2 3 2 3" xfId="16949"/>
    <cellStyle name="Vírgula 7 5 2 2 2 3 3" xfId="13052"/>
    <cellStyle name="Vírgula 7 5 2 2 2 3 3 2" xfId="18532"/>
    <cellStyle name="Vírgula 7 5 2 2 2 3 4" xfId="15778"/>
    <cellStyle name="Vírgula 7 5 2 2 2 4" xfId="6362"/>
    <cellStyle name="Vírgula 7 5 2 2 2 4 2" xfId="11304"/>
    <cellStyle name="Vírgula 7 5 2 2 2 4 2 2" xfId="14626"/>
    <cellStyle name="Vírgula 7 5 2 2 2 4 2 2 2" xfId="20106"/>
    <cellStyle name="Vírgula 7 5 2 2 2 4 2 3" xfId="17351"/>
    <cellStyle name="Vírgula 7 5 2 2 2 4 3" xfId="13455"/>
    <cellStyle name="Vírgula 7 5 2 2 2 4 3 2" xfId="18935"/>
    <cellStyle name="Vírgula 7 5 2 2 2 4 4" xfId="16180"/>
    <cellStyle name="Vírgula 7 5 2 2 2 5" xfId="7870"/>
    <cellStyle name="Vírgula 7 5 2 2 2 5 2" xfId="13812"/>
    <cellStyle name="Vírgula 7 5 2 2 2 5 2 2" xfId="19292"/>
    <cellStyle name="Vírgula 7 5 2 2 2 5 3" xfId="16537"/>
    <cellStyle name="Vírgula 7 5 2 2 2 6" xfId="2909"/>
    <cellStyle name="Vírgula 7 5 2 2 2 6 2" xfId="12649"/>
    <cellStyle name="Vírgula 7 5 2 2 2 6 2 2" xfId="18129"/>
    <cellStyle name="Vírgula 7 5 2 2 2 6 3" xfId="15375"/>
    <cellStyle name="Vírgula 7 5 2 2 2 7" xfId="12283"/>
    <cellStyle name="Vírgula 7 5 2 2 2 7 2" xfId="17763"/>
    <cellStyle name="Vírgula 7 5 2 2 2 8" xfId="15009"/>
    <cellStyle name="Vírgula 7 5 2 2 3" xfId="1958"/>
    <cellStyle name="Vírgula 7 5 2 2 3 2" xfId="5309"/>
    <cellStyle name="Vírgula 7 5 2 2 3 2 2" xfId="10293"/>
    <cellStyle name="Vírgula 7 5 2 2 3 2 2 2" xfId="14340"/>
    <cellStyle name="Vírgula 7 5 2 2 3 2 2 2 2" xfId="19820"/>
    <cellStyle name="Vírgula 7 5 2 2 3 2 2 3" xfId="17065"/>
    <cellStyle name="Vírgula 7 5 2 2 3 2 3" xfId="13168"/>
    <cellStyle name="Vírgula 7 5 2 2 3 2 3 2" xfId="18648"/>
    <cellStyle name="Vírgula 7 5 2 2 3 2 4" xfId="15894"/>
    <cellStyle name="Vírgula 7 5 2 2 3 3" xfId="7038"/>
    <cellStyle name="Vírgula 7 5 2 2 3 3 2" xfId="11980"/>
    <cellStyle name="Vírgula 7 5 2 2 3 3 2 2" xfId="14740"/>
    <cellStyle name="Vírgula 7 5 2 2 3 3 2 2 2" xfId="20220"/>
    <cellStyle name="Vírgula 7 5 2 2 3 3 2 3" xfId="17465"/>
    <cellStyle name="Vírgula 7 5 2 2 3 3 3" xfId="13569"/>
    <cellStyle name="Vírgula 7 5 2 2 3 3 3 2" xfId="19049"/>
    <cellStyle name="Vírgula 7 5 2 2 3 3 4" xfId="16294"/>
    <cellStyle name="Vírgula 7 5 2 2 3 4" xfId="8546"/>
    <cellStyle name="Vírgula 7 5 2 2 3 4 2" xfId="13926"/>
    <cellStyle name="Vírgula 7 5 2 2 3 4 2 2" xfId="19406"/>
    <cellStyle name="Vírgula 7 5 2 2 3 4 3" xfId="16651"/>
    <cellStyle name="Vírgula 7 5 2 2 3 5" xfId="3585"/>
    <cellStyle name="Vírgula 7 5 2 2 3 5 2" xfId="12763"/>
    <cellStyle name="Vírgula 7 5 2 2 3 5 2 2" xfId="18243"/>
    <cellStyle name="Vírgula 7 5 2 2 3 5 3" xfId="15489"/>
    <cellStyle name="Vírgula 7 5 2 2 3 6" xfId="12397"/>
    <cellStyle name="Vírgula 7 5 2 2 3 6 2" xfId="17877"/>
    <cellStyle name="Vírgula 7 5 2 2 3 7" xfId="15123"/>
    <cellStyle name="Vírgula 7 5 2 2 4" xfId="4248"/>
    <cellStyle name="Vírgula 7 5 2 2 4 2" xfId="9234"/>
    <cellStyle name="Vírgula 7 5 2 2 4 2 2" xfId="14133"/>
    <cellStyle name="Vírgula 7 5 2 2 4 2 2 2" xfId="19613"/>
    <cellStyle name="Vírgula 7 5 2 2 4 2 3" xfId="16858"/>
    <cellStyle name="Vírgula 7 5 2 2 4 3" xfId="12961"/>
    <cellStyle name="Vírgula 7 5 2 2 4 3 2" xfId="18441"/>
    <cellStyle name="Vírgula 7 5 2 2 4 4" xfId="15687"/>
    <cellStyle name="Vírgula 7 5 2 2 5" xfId="5995"/>
    <cellStyle name="Vírgula 7 5 2 2 5 2" xfId="10937"/>
    <cellStyle name="Vírgula 7 5 2 2 5 2 2" xfId="14539"/>
    <cellStyle name="Vírgula 7 5 2 2 5 2 2 2" xfId="20019"/>
    <cellStyle name="Vírgula 7 5 2 2 5 2 3" xfId="17264"/>
    <cellStyle name="Vírgula 7 5 2 2 5 3" xfId="13368"/>
    <cellStyle name="Vírgula 7 5 2 2 5 3 2" xfId="18848"/>
    <cellStyle name="Vírgula 7 5 2 2 5 4" xfId="16093"/>
    <cellStyle name="Vírgula 7 5 2 2 6" xfId="7503"/>
    <cellStyle name="Vírgula 7 5 2 2 6 2" xfId="13725"/>
    <cellStyle name="Vírgula 7 5 2 2 6 2 2" xfId="19205"/>
    <cellStyle name="Vírgula 7 5 2 2 6 3" xfId="16450"/>
    <cellStyle name="Vírgula 7 5 2 2 7" xfId="2542"/>
    <cellStyle name="Vírgula 7 5 2 2 7 2" xfId="12562"/>
    <cellStyle name="Vírgula 7 5 2 2 7 2 2" xfId="18042"/>
    <cellStyle name="Vírgula 7 5 2 2 7 3" xfId="15288"/>
    <cellStyle name="Vírgula 7 5 2 2 8" xfId="12180"/>
    <cellStyle name="Vírgula 7 5 2 2 8 2" xfId="17661"/>
    <cellStyle name="Vírgula 7 5 2 2 9" xfId="14920"/>
    <cellStyle name="Vírgula 7 5 2 3" xfId="958"/>
    <cellStyle name="Vírgula 7 5 2 3 2" xfId="1960"/>
    <cellStyle name="Vírgula 7 5 2 3 2 2" xfId="5311"/>
    <cellStyle name="Vírgula 7 5 2 3 2 2 2" xfId="10295"/>
    <cellStyle name="Vírgula 7 5 2 3 2 2 2 2" xfId="14342"/>
    <cellStyle name="Vírgula 7 5 2 3 2 2 2 2 2" xfId="19822"/>
    <cellStyle name="Vírgula 7 5 2 3 2 2 2 3" xfId="17067"/>
    <cellStyle name="Vírgula 7 5 2 3 2 2 3" xfId="13170"/>
    <cellStyle name="Vírgula 7 5 2 3 2 2 3 2" xfId="18650"/>
    <cellStyle name="Vírgula 7 5 2 3 2 2 4" xfId="15896"/>
    <cellStyle name="Vírgula 7 5 2 3 2 3" xfId="7040"/>
    <cellStyle name="Vírgula 7 5 2 3 2 3 2" xfId="11982"/>
    <cellStyle name="Vírgula 7 5 2 3 2 3 2 2" xfId="14742"/>
    <cellStyle name="Vírgula 7 5 2 3 2 3 2 2 2" xfId="20222"/>
    <cellStyle name="Vírgula 7 5 2 3 2 3 2 3" xfId="17467"/>
    <cellStyle name="Vírgula 7 5 2 3 2 3 3" xfId="13571"/>
    <cellStyle name="Vírgula 7 5 2 3 2 3 3 2" xfId="19051"/>
    <cellStyle name="Vírgula 7 5 2 3 2 3 4" xfId="16296"/>
    <cellStyle name="Vírgula 7 5 2 3 2 4" xfId="8548"/>
    <cellStyle name="Vírgula 7 5 2 3 2 4 2" xfId="13928"/>
    <cellStyle name="Vírgula 7 5 2 3 2 4 2 2" xfId="19408"/>
    <cellStyle name="Vírgula 7 5 2 3 2 4 3" xfId="16653"/>
    <cellStyle name="Vírgula 7 5 2 3 2 5" xfId="3587"/>
    <cellStyle name="Vírgula 7 5 2 3 2 5 2" xfId="12765"/>
    <cellStyle name="Vírgula 7 5 2 3 2 5 2 2" xfId="18245"/>
    <cellStyle name="Vírgula 7 5 2 3 2 5 3" xfId="15491"/>
    <cellStyle name="Vírgula 7 5 2 3 2 6" xfId="12399"/>
    <cellStyle name="Vírgula 7 5 2 3 2 6 2" xfId="17879"/>
    <cellStyle name="Vírgula 7 5 2 3 2 7" xfId="15125"/>
    <cellStyle name="Vírgula 7 5 2 3 3" xfId="4390"/>
    <cellStyle name="Vírgula 7 5 2 3 3 2" xfId="9375"/>
    <cellStyle name="Vírgula 7 5 2 3 3 2 2" xfId="14166"/>
    <cellStyle name="Vírgula 7 5 2 3 3 2 2 2" xfId="19646"/>
    <cellStyle name="Vírgula 7 5 2 3 3 2 3" xfId="16891"/>
    <cellStyle name="Vírgula 7 5 2 3 3 3" xfId="12994"/>
    <cellStyle name="Vírgula 7 5 2 3 3 3 2" xfId="18474"/>
    <cellStyle name="Vírgula 7 5 2 3 3 4" xfId="15720"/>
    <cellStyle name="Vírgula 7 5 2 3 4" xfId="6133"/>
    <cellStyle name="Vírgula 7 5 2 3 4 2" xfId="11075"/>
    <cellStyle name="Vírgula 7 5 2 3 4 2 2" xfId="14572"/>
    <cellStyle name="Vírgula 7 5 2 3 4 2 2 2" xfId="20052"/>
    <cellStyle name="Vírgula 7 5 2 3 4 2 3" xfId="17297"/>
    <cellStyle name="Vírgula 7 5 2 3 4 3" xfId="13401"/>
    <cellStyle name="Vírgula 7 5 2 3 4 3 2" xfId="18881"/>
    <cellStyle name="Vírgula 7 5 2 3 4 4" xfId="16126"/>
    <cellStyle name="Vírgula 7 5 2 3 5" xfId="7641"/>
    <cellStyle name="Vírgula 7 5 2 3 5 2" xfId="13758"/>
    <cellStyle name="Vírgula 7 5 2 3 5 2 2" xfId="19238"/>
    <cellStyle name="Vírgula 7 5 2 3 5 3" xfId="16483"/>
    <cellStyle name="Vírgula 7 5 2 3 6" xfId="2680"/>
    <cellStyle name="Vírgula 7 5 2 3 6 2" xfId="12595"/>
    <cellStyle name="Vírgula 7 5 2 3 6 2 2" xfId="18075"/>
    <cellStyle name="Vírgula 7 5 2 3 6 3" xfId="15321"/>
    <cellStyle name="Vírgula 7 5 2 3 7" xfId="12215"/>
    <cellStyle name="Vírgula 7 5 2 3 7 2" xfId="17696"/>
    <cellStyle name="Vírgula 7 5 2 3 8" xfId="14954"/>
    <cellStyle name="Vírgula 7 5 2 4" xfId="1957"/>
    <cellStyle name="Vírgula 7 5 2 4 2" xfId="5308"/>
    <cellStyle name="Vírgula 7 5 2 4 2 2" xfId="10292"/>
    <cellStyle name="Vírgula 7 5 2 4 2 2 2" xfId="14339"/>
    <cellStyle name="Vírgula 7 5 2 4 2 2 2 2" xfId="19819"/>
    <cellStyle name="Vírgula 7 5 2 4 2 2 3" xfId="17064"/>
    <cellStyle name="Vírgula 7 5 2 4 2 3" xfId="13167"/>
    <cellStyle name="Vírgula 7 5 2 4 2 3 2" xfId="18647"/>
    <cellStyle name="Vírgula 7 5 2 4 2 4" xfId="15893"/>
    <cellStyle name="Vírgula 7 5 2 4 3" xfId="7037"/>
    <cellStyle name="Vírgula 7 5 2 4 3 2" xfId="11979"/>
    <cellStyle name="Vírgula 7 5 2 4 3 2 2" xfId="14739"/>
    <cellStyle name="Vírgula 7 5 2 4 3 2 2 2" xfId="20219"/>
    <cellStyle name="Vírgula 7 5 2 4 3 2 3" xfId="17464"/>
    <cellStyle name="Vírgula 7 5 2 4 3 3" xfId="13568"/>
    <cellStyle name="Vírgula 7 5 2 4 3 3 2" xfId="19048"/>
    <cellStyle name="Vírgula 7 5 2 4 3 4" xfId="16293"/>
    <cellStyle name="Vírgula 7 5 2 4 4" xfId="8545"/>
    <cellStyle name="Vírgula 7 5 2 4 4 2" xfId="13925"/>
    <cellStyle name="Vírgula 7 5 2 4 4 2 2" xfId="19405"/>
    <cellStyle name="Vírgula 7 5 2 4 4 3" xfId="16650"/>
    <cellStyle name="Vírgula 7 5 2 4 5" xfId="3584"/>
    <cellStyle name="Vírgula 7 5 2 4 5 2" xfId="12762"/>
    <cellStyle name="Vírgula 7 5 2 4 5 2 2" xfId="18242"/>
    <cellStyle name="Vírgula 7 5 2 4 5 3" xfId="15488"/>
    <cellStyle name="Vírgula 7 5 2 4 6" xfId="12396"/>
    <cellStyle name="Vírgula 7 5 2 4 6 2" xfId="17876"/>
    <cellStyle name="Vírgula 7 5 2 4 7" xfId="15122"/>
    <cellStyle name="Vírgula 7 5 2 5" xfId="3788"/>
    <cellStyle name="Vírgula 7 5 2 5 2" xfId="5415"/>
    <cellStyle name="Vírgula 7 5 2 5 2 2" xfId="10391"/>
    <cellStyle name="Vírgula 7 5 2 5 2 2 2" xfId="14412"/>
    <cellStyle name="Vírgula 7 5 2 5 2 2 2 2" xfId="19892"/>
    <cellStyle name="Vírgula 7 5 2 5 2 2 3" xfId="17137"/>
    <cellStyle name="Vírgula 7 5 2 5 2 3" xfId="13241"/>
    <cellStyle name="Vírgula 7 5 2 5 2 3 2" xfId="18721"/>
    <cellStyle name="Vírgula 7 5 2 5 2 4" xfId="15966"/>
    <cellStyle name="Vírgula 7 5 2 5 3" xfId="8748"/>
    <cellStyle name="Vírgula 7 5 2 5 3 2" xfId="14021"/>
    <cellStyle name="Vírgula 7 5 2 5 3 2 2" xfId="19501"/>
    <cellStyle name="Vírgula 7 5 2 5 3 3" xfId="16746"/>
    <cellStyle name="Vírgula 7 5 2 5 4" xfId="12856"/>
    <cellStyle name="Vírgula 7 5 2 5 4 2" xfId="18336"/>
    <cellStyle name="Vírgula 7 5 2 5 5" xfId="15582"/>
    <cellStyle name="Vírgula 7 5 2 6" xfId="4113"/>
    <cellStyle name="Vírgula 7 5 2 6 2" xfId="8884"/>
    <cellStyle name="Vírgula 7 5 2 6 2 2" xfId="14053"/>
    <cellStyle name="Vírgula 7 5 2 6 2 2 2" xfId="19533"/>
    <cellStyle name="Vírgula 7 5 2 6 2 3" xfId="16778"/>
    <cellStyle name="Vírgula 7 5 2 6 3" xfId="12929"/>
    <cellStyle name="Vírgula 7 5 2 6 3 2" xfId="18409"/>
    <cellStyle name="Vírgula 7 5 2 6 4" xfId="15655"/>
    <cellStyle name="Vírgula 7 5 2 7" xfId="5554"/>
    <cellStyle name="Vírgula 7 5 2 7 2" xfId="10504"/>
    <cellStyle name="Vírgula 7 5 2 7 2 2" xfId="14440"/>
    <cellStyle name="Vírgula 7 5 2 7 2 2 2" xfId="19920"/>
    <cellStyle name="Vírgula 7 5 2 7 2 3" xfId="17165"/>
    <cellStyle name="Vírgula 7 5 2 7 3" xfId="13269"/>
    <cellStyle name="Vírgula 7 5 2 7 3 2" xfId="18749"/>
    <cellStyle name="Vírgula 7 5 2 7 4" xfId="15994"/>
    <cellStyle name="Vírgula 7 5 2 8" xfId="5860"/>
    <cellStyle name="Vírgula 7 5 2 8 2" xfId="10802"/>
    <cellStyle name="Vírgula 7 5 2 8 2 2" xfId="14507"/>
    <cellStyle name="Vírgula 7 5 2 8 2 2 2" xfId="19987"/>
    <cellStyle name="Vírgula 7 5 2 8 2 3" xfId="17232"/>
    <cellStyle name="Vírgula 7 5 2 8 3" xfId="13336"/>
    <cellStyle name="Vírgula 7 5 2 8 3 2" xfId="18816"/>
    <cellStyle name="Vírgula 7 5 2 8 4" xfId="16061"/>
    <cellStyle name="Vírgula 7 5 2 9" xfId="7368"/>
    <cellStyle name="Vírgula 7 5 2 9 2" xfId="13693"/>
    <cellStyle name="Vírgula 7 5 2 9 2 2" xfId="19173"/>
    <cellStyle name="Vírgula 7 5 2 9 3" xfId="16418"/>
    <cellStyle name="Vírgula 7 5 3" xfId="612"/>
    <cellStyle name="Vírgula 7 5 3 2" xfId="1135"/>
    <cellStyle name="Vírgula 7 5 3 2 2" xfId="1962"/>
    <cellStyle name="Vírgula 7 5 3 2 2 2" xfId="5313"/>
    <cellStyle name="Vírgula 7 5 3 2 2 2 2" xfId="10297"/>
    <cellStyle name="Vírgula 7 5 3 2 2 2 2 2" xfId="14344"/>
    <cellStyle name="Vírgula 7 5 3 2 2 2 2 2 2" xfId="19824"/>
    <cellStyle name="Vírgula 7 5 3 2 2 2 2 3" xfId="17069"/>
    <cellStyle name="Vírgula 7 5 3 2 2 2 3" xfId="13172"/>
    <cellStyle name="Vírgula 7 5 3 2 2 2 3 2" xfId="18652"/>
    <cellStyle name="Vírgula 7 5 3 2 2 2 4" xfId="15898"/>
    <cellStyle name="Vírgula 7 5 3 2 2 3" xfId="7042"/>
    <cellStyle name="Vírgula 7 5 3 2 2 3 2" xfId="11984"/>
    <cellStyle name="Vírgula 7 5 3 2 2 3 2 2" xfId="14744"/>
    <cellStyle name="Vírgula 7 5 3 2 2 3 2 2 2" xfId="20224"/>
    <cellStyle name="Vírgula 7 5 3 2 2 3 2 3" xfId="17469"/>
    <cellStyle name="Vírgula 7 5 3 2 2 3 3" xfId="13573"/>
    <cellStyle name="Vírgula 7 5 3 2 2 3 3 2" xfId="19053"/>
    <cellStyle name="Vírgula 7 5 3 2 2 3 4" xfId="16298"/>
    <cellStyle name="Vírgula 7 5 3 2 2 4" xfId="8550"/>
    <cellStyle name="Vírgula 7 5 3 2 2 4 2" xfId="13930"/>
    <cellStyle name="Vírgula 7 5 3 2 2 4 2 2" xfId="19410"/>
    <cellStyle name="Vírgula 7 5 3 2 2 4 3" xfId="16655"/>
    <cellStyle name="Vírgula 7 5 3 2 2 5" xfId="3589"/>
    <cellStyle name="Vírgula 7 5 3 2 2 5 2" xfId="12767"/>
    <cellStyle name="Vírgula 7 5 3 2 2 5 2 2" xfId="18247"/>
    <cellStyle name="Vírgula 7 5 3 2 2 5 3" xfId="15493"/>
    <cellStyle name="Vírgula 7 5 3 2 2 6" xfId="12401"/>
    <cellStyle name="Vírgula 7 5 3 2 2 6 2" xfId="17881"/>
    <cellStyle name="Vírgula 7 5 3 2 2 7" xfId="15127"/>
    <cellStyle name="Vírgula 7 5 3 2 3" xfId="4496"/>
    <cellStyle name="Vírgula 7 5 3 2 3 2" xfId="9480"/>
    <cellStyle name="Vírgula 7 5 3 2 3 2 2" xfId="14193"/>
    <cellStyle name="Vírgula 7 5 3 2 3 2 2 2" xfId="19673"/>
    <cellStyle name="Vírgula 7 5 3 2 3 2 3" xfId="16918"/>
    <cellStyle name="Vírgula 7 5 3 2 3 3" xfId="13021"/>
    <cellStyle name="Vírgula 7 5 3 2 3 3 2" xfId="18501"/>
    <cellStyle name="Vírgula 7 5 3 2 3 4" xfId="15747"/>
    <cellStyle name="Vírgula 7 5 3 2 4" xfId="6227"/>
    <cellStyle name="Vírgula 7 5 3 2 4 2" xfId="11169"/>
    <cellStyle name="Vírgula 7 5 3 2 4 2 2" xfId="14595"/>
    <cellStyle name="Vírgula 7 5 3 2 4 2 2 2" xfId="20075"/>
    <cellStyle name="Vírgula 7 5 3 2 4 2 3" xfId="17320"/>
    <cellStyle name="Vírgula 7 5 3 2 4 3" xfId="13424"/>
    <cellStyle name="Vírgula 7 5 3 2 4 3 2" xfId="18904"/>
    <cellStyle name="Vírgula 7 5 3 2 4 4" xfId="16149"/>
    <cellStyle name="Vírgula 7 5 3 2 5" xfId="7735"/>
    <cellStyle name="Vírgula 7 5 3 2 5 2" xfId="13781"/>
    <cellStyle name="Vírgula 7 5 3 2 5 2 2" xfId="19261"/>
    <cellStyle name="Vírgula 7 5 3 2 5 3" xfId="16506"/>
    <cellStyle name="Vírgula 7 5 3 2 6" xfId="2774"/>
    <cellStyle name="Vírgula 7 5 3 2 6 2" xfId="12618"/>
    <cellStyle name="Vírgula 7 5 3 2 6 2 2" xfId="18098"/>
    <cellStyle name="Vírgula 7 5 3 2 6 3" xfId="15344"/>
    <cellStyle name="Vírgula 7 5 3 2 7" xfId="12252"/>
    <cellStyle name="Vírgula 7 5 3 2 7 2" xfId="17732"/>
    <cellStyle name="Vírgula 7 5 3 2 8" xfId="14978"/>
    <cellStyle name="Vírgula 7 5 3 3" xfId="1961"/>
    <cellStyle name="Vírgula 7 5 3 3 2" xfId="5312"/>
    <cellStyle name="Vírgula 7 5 3 3 2 2" xfId="10296"/>
    <cellStyle name="Vírgula 7 5 3 3 2 2 2" xfId="14343"/>
    <cellStyle name="Vírgula 7 5 3 3 2 2 2 2" xfId="19823"/>
    <cellStyle name="Vírgula 7 5 3 3 2 2 3" xfId="17068"/>
    <cellStyle name="Vírgula 7 5 3 3 2 3" xfId="13171"/>
    <cellStyle name="Vírgula 7 5 3 3 2 3 2" xfId="18651"/>
    <cellStyle name="Vírgula 7 5 3 3 2 4" xfId="15897"/>
    <cellStyle name="Vírgula 7 5 3 3 3" xfId="7041"/>
    <cellStyle name="Vírgula 7 5 3 3 3 2" xfId="11983"/>
    <cellStyle name="Vírgula 7 5 3 3 3 2 2" xfId="14743"/>
    <cellStyle name="Vírgula 7 5 3 3 3 2 2 2" xfId="20223"/>
    <cellStyle name="Vírgula 7 5 3 3 3 2 3" xfId="17468"/>
    <cellStyle name="Vírgula 7 5 3 3 3 3" xfId="13572"/>
    <cellStyle name="Vírgula 7 5 3 3 3 3 2" xfId="19052"/>
    <cellStyle name="Vírgula 7 5 3 3 3 4" xfId="16297"/>
    <cellStyle name="Vírgula 7 5 3 3 4" xfId="8549"/>
    <cellStyle name="Vírgula 7 5 3 3 4 2" xfId="13929"/>
    <cellStyle name="Vírgula 7 5 3 3 4 2 2" xfId="19409"/>
    <cellStyle name="Vírgula 7 5 3 3 4 3" xfId="16654"/>
    <cellStyle name="Vírgula 7 5 3 3 5" xfId="3588"/>
    <cellStyle name="Vírgula 7 5 3 3 5 2" xfId="12766"/>
    <cellStyle name="Vírgula 7 5 3 3 5 2 2" xfId="18246"/>
    <cellStyle name="Vírgula 7 5 3 3 5 3" xfId="15492"/>
    <cellStyle name="Vírgula 7 5 3 3 6" xfId="12400"/>
    <cellStyle name="Vírgula 7 5 3 3 6 2" xfId="17880"/>
    <cellStyle name="Vírgula 7 5 3 3 7" xfId="15126"/>
    <cellStyle name="Vírgula 7 5 3 4" xfId="4062"/>
    <cellStyle name="Vírgula 7 5 3 4 2" xfId="9098"/>
    <cellStyle name="Vírgula 7 5 3 4 2 2" xfId="14102"/>
    <cellStyle name="Vírgula 7 5 3 4 2 2 2" xfId="19582"/>
    <cellStyle name="Vírgula 7 5 3 4 2 3" xfId="16827"/>
    <cellStyle name="Vírgula 7 5 3 4 3" xfId="12913"/>
    <cellStyle name="Vírgula 7 5 3 4 3 2" xfId="18393"/>
    <cellStyle name="Vírgula 7 5 3 4 4" xfId="15639"/>
    <cellStyle name="Vírgula 7 5 3 5" xfId="5810"/>
    <cellStyle name="Vírgula 7 5 3 5 2" xfId="10752"/>
    <cellStyle name="Vírgula 7 5 3 5 2 2" xfId="14491"/>
    <cellStyle name="Vírgula 7 5 3 5 2 2 2" xfId="19971"/>
    <cellStyle name="Vírgula 7 5 3 5 2 3" xfId="17216"/>
    <cellStyle name="Vírgula 7 5 3 5 3" xfId="13320"/>
    <cellStyle name="Vírgula 7 5 3 5 3 2" xfId="18800"/>
    <cellStyle name="Vírgula 7 5 3 5 4" xfId="16045"/>
    <cellStyle name="Vírgula 7 5 3 6" xfId="7318"/>
    <cellStyle name="Vírgula 7 5 3 6 2" xfId="13677"/>
    <cellStyle name="Vírgula 7 5 3 6 2 2" xfId="19157"/>
    <cellStyle name="Vírgula 7 5 3 6 3" xfId="16402"/>
    <cellStyle name="Vírgula 7 5 3 7" xfId="2357"/>
    <cellStyle name="Vírgula 7 5 3 7 2" xfId="12514"/>
    <cellStyle name="Vírgula 7 5 3 7 2 2" xfId="17994"/>
    <cellStyle name="Vírgula 7 5 3 7 3" xfId="15240"/>
    <cellStyle name="Vírgula 7 5 3 8" xfId="12132"/>
    <cellStyle name="Vírgula 7 5 3 8 2" xfId="17613"/>
    <cellStyle name="Vírgula 7 5 3 9" xfId="14872"/>
    <cellStyle name="Vírgula 7 5 4" xfId="755"/>
    <cellStyle name="Vírgula 7 5 4 2" xfId="1220"/>
    <cellStyle name="Vírgula 7 5 4 2 2" xfId="1964"/>
    <cellStyle name="Vírgula 7 5 4 2 2 2" xfId="5315"/>
    <cellStyle name="Vírgula 7 5 4 2 2 2 2" xfId="10299"/>
    <cellStyle name="Vírgula 7 5 4 2 2 2 2 2" xfId="14346"/>
    <cellStyle name="Vírgula 7 5 4 2 2 2 2 2 2" xfId="19826"/>
    <cellStyle name="Vírgula 7 5 4 2 2 2 2 3" xfId="17071"/>
    <cellStyle name="Vírgula 7 5 4 2 2 2 3" xfId="13174"/>
    <cellStyle name="Vírgula 7 5 4 2 2 2 3 2" xfId="18654"/>
    <cellStyle name="Vírgula 7 5 4 2 2 2 4" xfId="15900"/>
    <cellStyle name="Vírgula 7 5 4 2 2 3" xfId="7044"/>
    <cellStyle name="Vírgula 7 5 4 2 2 3 2" xfId="11986"/>
    <cellStyle name="Vírgula 7 5 4 2 2 3 2 2" xfId="14746"/>
    <cellStyle name="Vírgula 7 5 4 2 2 3 2 2 2" xfId="20226"/>
    <cellStyle name="Vírgula 7 5 4 2 2 3 2 3" xfId="17471"/>
    <cellStyle name="Vírgula 7 5 4 2 2 3 3" xfId="13575"/>
    <cellStyle name="Vírgula 7 5 4 2 2 3 3 2" xfId="19055"/>
    <cellStyle name="Vírgula 7 5 4 2 2 3 4" xfId="16300"/>
    <cellStyle name="Vírgula 7 5 4 2 2 4" xfId="8552"/>
    <cellStyle name="Vírgula 7 5 4 2 2 4 2" xfId="13932"/>
    <cellStyle name="Vírgula 7 5 4 2 2 4 2 2" xfId="19412"/>
    <cellStyle name="Vírgula 7 5 4 2 2 4 3" xfId="16657"/>
    <cellStyle name="Vírgula 7 5 4 2 2 5" xfId="3591"/>
    <cellStyle name="Vírgula 7 5 4 2 2 5 2" xfId="12769"/>
    <cellStyle name="Vírgula 7 5 4 2 2 5 2 2" xfId="18249"/>
    <cellStyle name="Vírgula 7 5 4 2 2 5 3" xfId="15495"/>
    <cellStyle name="Vírgula 7 5 4 2 2 6" xfId="12403"/>
    <cellStyle name="Vírgula 7 5 4 2 2 6 2" xfId="17883"/>
    <cellStyle name="Vírgula 7 5 4 2 2 7" xfId="15129"/>
    <cellStyle name="Vírgula 7 5 4 2 3" xfId="4581"/>
    <cellStyle name="Vírgula 7 5 4 2 3 2" xfId="9565"/>
    <cellStyle name="Vírgula 7 5 4 2 3 2 2" xfId="14208"/>
    <cellStyle name="Vírgula 7 5 4 2 3 2 2 2" xfId="19688"/>
    <cellStyle name="Vírgula 7 5 4 2 3 2 3" xfId="16933"/>
    <cellStyle name="Vírgula 7 5 4 2 3 3" xfId="13036"/>
    <cellStyle name="Vírgula 7 5 4 2 3 3 2" xfId="18516"/>
    <cellStyle name="Vírgula 7 5 4 2 3 4" xfId="15762"/>
    <cellStyle name="Vírgula 7 5 4 2 4" xfId="6312"/>
    <cellStyle name="Vírgula 7 5 4 2 4 2" xfId="11254"/>
    <cellStyle name="Vírgula 7 5 4 2 4 2 2" xfId="14610"/>
    <cellStyle name="Vírgula 7 5 4 2 4 2 2 2" xfId="20090"/>
    <cellStyle name="Vírgula 7 5 4 2 4 2 3" xfId="17335"/>
    <cellStyle name="Vírgula 7 5 4 2 4 3" xfId="13439"/>
    <cellStyle name="Vírgula 7 5 4 2 4 3 2" xfId="18919"/>
    <cellStyle name="Vírgula 7 5 4 2 4 4" xfId="16164"/>
    <cellStyle name="Vírgula 7 5 4 2 5" xfId="7820"/>
    <cellStyle name="Vírgula 7 5 4 2 5 2" xfId="13796"/>
    <cellStyle name="Vírgula 7 5 4 2 5 2 2" xfId="19276"/>
    <cellStyle name="Vírgula 7 5 4 2 5 3" xfId="16521"/>
    <cellStyle name="Vírgula 7 5 4 2 6" xfId="2859"/>
    <cellStyle name="Vírgula 7 5 4 2 6 2" xfId="12633"/>
    <cellStyle name="Vírgula 7 5 4 2 6 2 2" xfId="18113"/>
    <cellStyle name="Vírgula 7 5 4 2 6 3" xfId="15359"/>
    <cellStyle name="Vírgula 7 5 4 2 7" xfId="12267"/>
    <cellStyle name="Vírgula 7 5 4 2 7 2" xfId="17747"/>
    <cellStyle name="Vírgula 7 5 4 2 8" xfId="14993"/>
    <cellStyle name="Vírgula 7 5 4 3" xfId="1963"/>
    <cellStyle name="Vírgula 7 5 4 3 2" xfId="5314"/>
    <cellStyle name="Vírgula 7 5 4 3 2 2" xfId="10298"/>
    <cellStyle name="Vírgula 7 5 4 3 2 2 2" xfId="14345"/>
    <cellStyle name="Vírgula 7 5 4 3 2 2 2 2" xfId="19825"/>
    <cellStyle name="Vírgula 7 5 4 3 2 2 3" xfId="17070"/>
    <cellStyle name="Vírgula 7 5 4 3 2 3" xfId="13173"/>
    <cellStyle name="Vírgula 7 5 4 3 2 3 2" xfId="18653"/>
    <cellStyle name="Vírgula 7 5 4 3 2 4" xfId="15899"/>
    <cellStyle name="Vírgula 7 5 4 3 3" xfId="7043"/>
    <cellStyle name="Vírgula 7 5 4 3 3 2" xfId="11985"/>
    <cellStyle name="Vírgula 7 5 4 3 3 2 2" xfId="14745"/>
    <cellStyle name="Vírgula 7 5 4 3 3 2 2 2" xfId="20225"/>
    <cellStyle name="Vírgula 7 5 4 3 3 2 3" xfId="17470"/>
    <cellStyle name="Vírgula 7 5 4 3 3 3" xfId="13574"/>
    <cellStyle name="Vírgula 7 5 4 3 3 3 2" xfId="19054"/>
    <cellStyle name="Vírgula 7 5 4 3 3 4" xfId="16299"/>
    <cellStyle name="Vírgula 7 5 4 3 4" xfId="8551"/>
    <cellStyle name="Vírgula 7 5 4 3 4 2" xfId="13931"/>
    <cellStyle name="Vírgula 7 5 4 3 4 2 2" xfId="19411"/>
    <cellStyle name="Vírgula 7 5 4 3 4 3" xfId="16656"/>
    <cellStyle name="Vírgula 7 5 4 3 5" xfId="3590"/>
    <cellStyle name="Vírgula 7 5 4 3 5 2" xfId="12768"/>
    <cellStyle name="Vírgula 7 5 4 3 5 2 2" xfId="18248"/>
    <cellStyle name="Vírgula 7 5 4 3 5 3" xfId="15494"/>
    <cellStyle name="Vírgula 7 5 4 3 6" xfId="12402"/>
    <cellStyle name="Vírgula 7 5 4 3 6 2" xfId="17882"/>
    <cellStyle name="Vírgula 7 5 4 3 7" xfId="15128"/>
    <cellStyle name="Vírgula 7 5 4 4" xfId="4198"/>
    <cellStyle name="Vírgula 7 5 4 4 2" xfId="9184"/>
    <cellStyle name="Vírgula 7 5 4 4 2 2" xfId="14117"/>
    <cellStyle name="Vírgula 7 5 4 4 2 2 2" xfId="19597"/>
    <cellStyle name="Vírgula 7 5 4 4 2 3" xfId="16842"/>
    <cellStyle name="Vírgula 7 5 4 4 3" xfId="12945"/>
    <cellStyle name="Vírgula 7 5 4 4 3 2" xfId="18425"/>
    <cellStyle name="Vírgula 7 5 4 4 4" xfId="15671"/>
    <cellStyle name="Vírgula 7 5 4 5" xfId="5945"/>
    <cellStyle name="Vírgula 7 5 4 5 2" xfId="10887"/>
    <cellStyle name="Vírgula 7 5 4 5 2 2" xfId="14523"/>
    <cellStyle name="Vírgula 7 5 4 5 2 2 2" xfId="20003"/>
    <cellStyle name="Vírgula 7 5 4 5 2 3" xfId="17248"/>
    <cellStyle name="Vírgula 7 5 4 5 3" xfId="13352"/>
    <cellStyle name="Vírgula 7 5 4 5 3 2" xfId="18832"/>
    <cellStyle name="Vírgula 7 5 4 5 4" xfId="16077"/>
    <cellStyle name="Vírgula 7 5 4 6" xfId="7453"/>
    <cellStyle name="Vírgula 7 5 4 6 2" xfId="13709"/>
    <cellStyle name="Vírgula 7 5 4 6 2 2" xfId="19189"/>
    <cellStyle name="Vírgula 7 5 4 6 3" xfId="16434"/>
    <cellStyle name="Vírgula 7 5 4 7" xfId="2492"/>
    <cellStyle name="Vírgula 7 5 4 7 2" xfId="12546"/>
    <cellStyle name="Vírgula 7 5 4 7 2 2" xfId="18026"/>
    <cellStyle name="Vírgula 7 5 4 7 3" xfId="15272"/>
    <cellStyle name="Vírgula 7 5 4 8" xfId="12164"/>
    <cellStyle name="Vírgula 7 5 4 8 2" xfId="17645"/>
    <cellStyle name="Vírgula 7 5 4 9" xfId="14904"/>
    <cellStyle name="Vírgula 7 5 5" xfId="908"/>
    <cellStyle name="Vírgula 7 5 5 2" xfId="1965"/>
    <cellStyle name="Vírgula 7 5 5 2 2" xfId="5316"/>
    <cellStyle name="Vírgula 7 5 5 2 2 2" xfId="10300"/>
    <cellStyle name="Vírgula 7 5 5 2 2 2 2" xfId="14347"/>
    <cellStyle name="Vírgula 7 5 5 2 2 2 2 2" xfId="19827"/>
    <cellStyle name="Vírgula 7 5 5 2 2 2 3" xfId="17072"/>
    <cellStyle name="Vírgula 7 5 5 2 2 3" xfId="13175"/>
    <cellStyle name="Vírgula 7 5 5 2 2 3 2" xfId="18655"/>
    <cellStyle name="Vírgula 7 5 5 2 2 4" xfId="15901"/>
    <cellStyle name="Vírgula 7 5 5 2 3" xfId="7045"/>
    <cellStyle name="Vírgula 7 5 5 2 3 2" xfId="11987"/>
    <cellStyle name="Vírgula 7 5 5 2 3 2 2" xfId="14747"/>
    <cellStyle name="Vírgula 7 5 5 2 3 2 2 2" xfId="20227"/>
    <cellStyle name="Vírgula 7 5 5 2 3 2 3" xfId="17472"/>
    <cellStyle name="Vírgula 7 5 5 2 3 3" xfId="13576"/>
    <cellStyle name="Vírgula 7 5 5 2 3 3 2" xfId="19056"/>
    <cellStyle name="Vírgula 7 5 5 2 3 4" xfId="16301"/>
    <cellStyle name="Vírgula 7 5 5 2 4" xfId="8553"/>
    <cellStyle name="Vírgula 7 5 5 2 4 2" xfId="13933"/>
    <cellStyle name="Vírgula 7 5 5 2 4 2 2" xfId="19413"/>
    <cellStyle name="Vírgula 7 5 5 2 4 3" xfId="16658"/>
    <cellStyle name="Vírgula 7 5 5 2 5" xfId="3592"/>
    <cellStyle name="Vírgula 7 5 5 2 5 2" xfId="12770"/>
    <cellStyle name="Vírgula 7 5 5 2 5 2 2" xfId="18250"/>
    <cellStyle name="Vírgula 7 5 5 2 5 3" xfId="15496"/>
    <cellStyle name="Vírgula 7 5 5 2 6" xfId="12404"/>
    <cellStyle name="Vírgula 7 5 5 2 6 2" xfId="17884"/>
    <cellStyle name="Vírgula 7 5 5 2 7" xfId="15130"/>
    <cellStyle name="Vírgula 7 5 5 3" xfId="4340"/>
    <cellStyle name="Vírgula 7 5 5 3 2" xfId="9325"/>
    <cellStyle name="Vírgula 7 5 5 3 2 2" xfId="14150"/>
    <cellStyle name="Vírgula 7 5 5 3 2 2 2" xfId="19630"/>
    <cellStyle name="Vírgula 7 5 5 3 2 3" xfId="16875"/>
    <cellStyle name="Vírgula 7 5 5 3 3" xfId="12978"/>
    <cellStyle name="Vírgula 7 5 5 3 3 2" xfId="18458"/>
    <cellStyle name="Vírgula 7 5 5 3 4" xfId="15704"/>
    <cellStyle name="Vírgula 7 5 5 4" xfId="6083"/>
    <cellStyle name="Vírgula 7 5 5 4 2" xfId="11025"/>
    <cellStyle name="Vírgula 7 5 5 4 2 2" xfId="14556"/>
    <cellStyle name="Vírgula 7 5 5 4 2 2 2" xfId="20036"/>
    <cellStyle name="Vírgula 7 5 5 4 2 3" xfId="17281"/>
    <cellStyle name="Vírgula 7 5 5 4 3" xfId="13385"/>
    <cellStyle name="Vírgula 7 5 5 4 3 2" xfId="18865"/>
    <cellStyle name="Vírgula 7 5 5 4 4" xfId="16110"/>
    <cellStyle name="Vírgula 7 5 5 5" xfId="7591"/>
    <cellStyle name="Vírgula 7 5 5 5 2" xfId="13742"/>
    <cellStyle name="Vírgula 7 5 5 5 2 2" xfId="19222"/>
    <cellStyle name="Vírgula 7 5 5 5 3" xfId="16467"/>
    <cellStyle name="Vírgula 7 5 5 6" xfId="2630"/>
    <cellStyle name="Vírgula 7 5 5 6 2" xfId="12579"/>
    <cellStyle name="Vírgula 7 5 5 6 2 2" xfId="18059"/>
    <cellStyle name="Vírgula 7 5 5 6 3" xfId="15305"/>
    <cellStyle name="Vírgula 7 5 5 7" xfId="12199"/>
    <cellStyle name="Vírgula 7 5 5 7 2" xfId="17680"/>
    <cellStyle name="Vírgula 7 5 5 8" xfId="14938"/>
    <cellStyle name="Vírgula 7 5 6" xfId="1956"/>
    <cellStyle name="Vírgula 7 5 6 2" xfId="5307"/>
    <cellStyle name="Vírgula 7 5 6 2 2" xfId="10291"/>
    <cellStyle name="Vírgula 7 5 6 2 2 2" xfId="14338"/>
    <cellStyle name="Vírgula 7 5 6 2 2 2 2" xfId="19818"/>
    <cellStyle name="Vírgula 7 5 6 2 2 3" xfId="17063"/>
    <cellStyle name="Vírgula 7 5 6 2 3" xfId="13166"/>
    <cellStyle name="Vírgula 7 5 6 2 3 2" xfId="18646"/>
    <cellStyle name="Vírgula 7 5 6 2 4" xfId="15892"/>
    <cellStyle name="Vírgula 7 5 6 3" xfId="7036"/>
    <cellStyle name="Vírgula 7 5 6 3 2" xfId="11978"/>
    <cellStyle name="Vírgula 7 5 6 3 2 2" xfId="14738"/>
    <cellStyle name="Vírgula 7 5 6 3 2 2 2" xfId="20218"/>
    <cellStyle name="Vírgula 7 5 6 3 2 3" xfId="17463"/>
    <cellStyle name="Vírgula 7 5 6 3 3" xfId="13567"/>
    <cellStyle name="Vírgula 7 5 6 3 3 2" xfId="19047"/>
    <cellStyle name="Vírgula 7 5 6 3 4" xfId="16292"/>
    <cellStyle name="Vírgula 7 5 6 4" xfId="8544"/>
    <cellStyle name="Vírgula 7 5 6 4 2" xfId="13924"/>
    <cellStyle name="Vírgula 7 5 6 4 2 2" xfId="19404"/>
    <cellStyle name="Vírgula 7 5 6 4 3" xfId="16649"/>
    <cellStyle name="Vírgula 7 5 6 5" xfId="3583"/>
    <cellStyle name="Vírgula 7 5 6 5 2" xfId="12761"/>
    <cellStyle name="Vírgula 7 5 6 5 2 2" xfId="18241"/>
    <cellStyle name="Vírgula 7 5 6 5 3" xfId="15487"/>
    <cellStyle name="Vírgula 7 5 6 6" xfId="12395"/>
    <cellStyle name="Vírgula 7 5 6 6 2" xfId="17875"/>
    <cellStyle name="Vírgula 7 5 6 7" xfId="15121"/>
    <cellStyle name="Vírgula 7 5 7" xfId="3738"/>
    <cellStyle name="Vírgula 7 5 7 2" xfId="5457"/>
    <cellStyle name="Vírgula 7 5 7 2 2" xfId="10423"/>
    <cellStyle name="Vírgula 7 5 7 2 2 2" xfId="14419"/>
    <cellStyle name="Vírgula 7 5 7 2 2 2 2" xfId="19899"/>
    <cellStyle name="Vírgula 7 5 7 2 2 3" xfId="17144"/>
    <cellStyle name="Vírgula 7 5 7 2 3" xfId="13248"/>
    <cellStyle name="Vírgula 7 5 7 2 3 2" xfId="18728"/>
    <cellStyle name="Vírgula 7 5 7 2 4" xfId="15973"/>
    <cellStyle name="Vírgula 7 5 7 3" xfId="8698"/>
    <cellStyle name="Vírgula 7 5 7 3 2" xfId="14005"/>
    <cellStyle name="Vírgula 7 5 7 3 2 2" xfId="19485"/>
    <cellStyle name="Vírgula 7 5 7 3 3" xfId="16730"/>
    <cellStyle name="Vírgula 7 5 7 4" xfId="12840"/>
    <cellStyle name="Vírgula 7 5 7 4 2" xfId="18320"/>
    <cellStyle name="Vírgula 7 5 7 5" xfId="15566"/>
    <cellStyle name="Vírgula 7 5 8" xfId="3962"/>
    <cellStyle name="Vírgula 7 5 8 2" xfId="8834"/>
    <cellStyle name="Vírgula 7 5 8 2 2" xfId="14037"/>
    <cellStyle name="Vírgula 7 5 8 2 2 2" xfId="19517"/>
    <cellStyle name="Vírgula 7 5 8 2 3" xfId="16762"/>
    <cellStyle name="Vírgula 7 5 8 3" xfId="12895"/>
    <cellStyle name="Vírgula 7 5 8 3 2" xfId="18375"/>
    <cellStyle name="Vírgula 7 5 8 4" xfId="15621"/>
    <cellStyle name="Vírgula 7 5 9" xfId="5460"/>
    <cellStyle name="Vírgula 7 5 9 2" xfId="10426"/>
    <cellStyle name="Vírgula 7 5 9 2 2" xfId="14420"/>
    <cellStyle name="Vírgula 7 5 9 2 2 2" xfId="19900"/>
    <cellStyle name="Vírgula 7 5 9 2 3" xfId="17145"/>
    <cellStyle name="Vírgula 7 5 9 3" xfId="13249"/>
    <cellStyle name="Vírgula 7 5 9 3 2" xfId="18729"/>
    <cellStyle name="Vírgula 7 5 9 4" xfId="15974"/>
    <cellStyle name="Vírgula 7 6" xfId="656"/>
    <cellStyle name="Vírgula 7 6 10" xfId="2399"/>
    <cellStyle name="Vírgula 7 6 10 2" xfId="12523"/>
    <cellStyle name="Vírgula 7 6 10 2 2" xfId="18003"/>
    <cellStyle name="Vírgula 7 6 10 3" xfId="15249"/>
    <cellStyle name="Vírgula 7 6 11" xfId="12141"/>
    <cellStyle name="Vírgula 7 6 11 2" xfId="17622"/>
    <cellStyle name="Vírgula 7 6 12" xfId="14881"/>
    <cellStyle name="Vírgula 7 6 2" xfId="797"/>
    <cellStyle name="Vírgula 7 6 2 2" xfId="1262"/>
    <cellStyle name="Vírgula 7 6 2 2 2" xfId="1968"/>
    <cellStyle name="Vírgula 7 6 2 2 2 2" xfId="5319"/>
    <cellStyle name="Vírgula 7 6 2 2 2 2 2" xfId="10303"/>
    <cellStyle name="Vírgula 7 6 2 2 2 2 2 2" xfId="14350"/>
    <cellStyle name="Vírgula 7 6 2 2 2 2 2 2 2" xfId="19830"/>
    <cellStyle name="Vírgula 7 6 2 2 2 2 2 3" xfId="17075"/>
    <cellStyle name="Vírgula 7 6 2 2 2 2 3" xfId="13178"/>
    <cellStyle name="Vírgula 7 6 2 2 2 2 3 2" xfId="18658"/>
    <cellStyle name="Vírgula 7 6 2 2 2 2 4" xfId="15904"/>
    <cellStyle name="Vírgula 7 6 2 2 2 3" xfId="7048"/>
    <cellStyle name="Vírgula 7 6 2 2 2 3 2" xfId="11990"/>
    <cellStyle name="Vírgula 7 6 2 2 2 3 2 2" xfId="14750"/>
    <cellStyle name="Vírgula 7 6 2 2 2 3 2 2 2" xfId="20230"/>
    <cellStyle name="Vírgula 7 6 2 2 2 3 2 3" xfId="17475"/>
    <cellStyle name="Vírgula 7 6 2 2 2 3 3" xfId="13579"/>
    <cellStyle name="Vírgula 7 6 2 2 2 3 3 2" xfId="19059"/>
    <cellStyle name="Vírgula 7 6 2 2 2 3 4" xfId="16304"/>
    <cellStyle name="Vírgula 7 6 2 2 2 4" xfId="8556"/>
    <cellStyle name="Vírgula 7 6 2 2 2 4 2" xfId="13936"/>
    <cellStyle name="Vírgula 7 6 2 2 2 4 2 2" xfId="19416"/>
    <cellStyle name="Vírgula 7 6 2 2 2 4 3" xfId="16661"/>
    <cellStyle name="Vírgula 7 6 2 2 2 5" xfId="3595"/>
    <cellStyle name="Vírgula 7 6 2 2 2 5 2" xfId="12773"/>
    <cellStyle name="Vírgula 7 6 2 2 2 5 2 2" xfId="18253"/>
    <cellStyle name="Vírgula 7 6 2 2 2 5 3" xfId="15499"/>
    <cellStyle name="Vírgula 7 6 2 2 2 6" xfId="12407"/>
    <cellStyle name="Vírgula 7 6 2 2 2 6 2" xfId="17887"/>
    <cellStyle name="Vírgula 7 6 2 2 2 7" xfId="15133"/>
    <cellStyle name="Vírgula 7 6 2 2 3" xfId="4623"/>
    <cellStyle name="Vírgula 7 6 2 2 3 2" xfId="9607"/>
    <cellStyle name="Vírgula 7 6 2 2 3 2 2" xfId="14217"/>
    <cellStyle name="Vírgula 7 6 2 2 3 2 2 2" xfId="19697"/>
    <cellStyle name="Vírgula 7 6 2 2 3 2 3" xfId="16942"/>
    <cellStyle name="Vírgula 7 6 2 2 3 3" xfId="13045"/>
    <cellStyle name="Vírgula 7 6 2 2 3 3 2" xfId="18525"/>
    <cellStyle name="Vírgula 7 6 2 2 3 4" xfId="15771"/>
    <cellStyle name="Vírgula 7 6 2 2 4" xfId="6354"/>
    <cellStyle name="Vírgula 7 6 2 2 4 2" xfId="11296"/>
    <cellStyle name="Vírgula 7 6 2 2 4 2 2" xfId="14619"/>
    <cellStyle name="Vírgula 7 6 2 2 4 2 2 2" xfId="20099"/>
    <cellStyle name="Vírgula 7 6 2 2 4 2 3" xfId="17344"/>
    <cellStyle name="Vírgula 7 6 2 2 4 3" xfId="13448"/>
    <cellStyle name="Vírgula 7 6 2 2 4 3 2" xfId="18928"/>
    <cellStyle name="Vírgula 7 6 2 2 4 4" xfId="16173"/>
    <cellStyle name="Vírgula 7 6 2 2 5" xfId="7862"/>
    <cellStyle name="Vírgula 7 6 2 2 5 2" xfId="13805"/>
    <cellStyle name="Vírgula 7 6 2 2 5 2 2" xfId="19285"/>
    <cellStyle name="Vírgula 7 6 2 2 5 3" xfId="16530"/>
    <cellStyle name="Vírgula 7 6 2 2 6" xfId="2901"/>
    <cellStyle name="Vírgula 7 6 2 2 6 2" xfId="12642"/>
    <cellStyle name="Vírgula 7 6 2 2 6 2 2" xfId="18122"/>
    <cellStyle name="Vírgula 7 6 2 2 6 3" xfId="15368"/>
    <cellStyle name="Vírgula 7 6 2 2 7" xfId="12276"/>
    <cellStyle name="Vírgula 7 6 2 2 7 2" xfId="17756"/>
    <cellStyle name="Vírgula 7 6 2 2 8" xfId="15002"/>
    <cellStyle name="Vírgula 7 6 2 3" xfId="1967"/>
    <cellStyle name="Vírgula 7 6 2 3 2" xfId="5318"/>
    <cellStyle name="Vírgula 7 6 2 3 2 2" xfId="10302"/>
    <cellStyle name="Vírgula 7 6 2 3 2 2 2" xfId="14349"/>
    <cellStyle name="Vírgula 7 6 2 3 2 2 2 2" xfId="19829"/>
    <cellStyle name="Vírgula 7 6 2 3 2 2 3" xfId="17074"/>
    <cellStyle name="Vírgula 7 6 2 3 2 3" xfId="13177"/>
    <cellStyle name="Vírgula 7 6 2 3 2 3 2" xfId="18657"/>
    <cellStyle name="Vírgula 7 6 2 3 2 4" xfId="15903"/>
    <cellStyle name="Vírgula 7 6 2 3 3" xfId="7047"/>
    <cellStyle name="Vírgula 7 6 2 3 3 2" xfId="11989"/>
    <cellStyle name="Vírgula 7 6 2 3 3 2 2" xfId="14749"/>
    <cellStyle name="Vírgula 7 6 2 3 3 2 2 2" xfId="20229"/>
    <cellStyle name="Vírgula 7 6 2 3 3 2 3" xfId="17474"/>
    <cellStyle name="Vírgula 7 6 2 3 3 3" xfId="13578"/>
    <cellStyle name="Vírgula 7 6 2 3 3 3 2" xfId="19058"/>
    <cellStyle name="Vírgula 7 6 2 3 3 4" xfId="16303"/>
    <cellStyle name="Vírgula 7 6 2 3 4" xfId="8555"/>
    <cellStyle name="Vírgula 7 6 2 3 4 2" xfId="13935"/>
    <cellStyle name="Vírgula 7 6 2 3 4 2 2" xfId="19415"/>
    <cellStyle name="Vírgula 7 6 2 3 4 3" xfId="16660"/>
    <cellStyle name="Vírgula 7 6 2 3 5" xfId="3594"/>
    <cellStyle name="Vírgula 7 6 2 3 5 2" xfId="12772"/>
    <cellStyle name="Vírgula 7 6 2 3 5 2 2" xfId="18252"/>
    <cellStyle name="Vírgula 7 6 2 3 5 3" xfId="15498"/>
    <cellStyle name="Vírgula 7 6 2 3 6" xfId="12406"/>
    <cellStyle name="Vírgula 7 6 2 3 6 2" xfId="17886"/>
    <cellStyle name="Vírgula 7 6 2 3 7" xfId="15132"/>
    <cellStyle name="Vírgula 7 6 2 4" xfId="4240"/>
    <cellStyle name="Vírgula 7 6 2 4 2" xfId="9226"/>
    <cellStyle name="Vírgula 7 6 2 4 2 2" xfId="14126"/>
    <cellStyle name="Vírgula 7 6 2 4 2 2 2" xfId="19606"/>
    <cellStyle name="Vírgula 7 6 2 4 2 3" xfId="16851"/>
    <cellStyle name="Vírgula 7 6 2 4 3" xfId="12954"/>
    <cellStyle name="Vírgula 7 6 2 4 3 2" xfId="18434"/>
    <cellStyle name="Vírgula 7 6 2 4 4" xfId="15680"/>
    <cellStyle name="Vírgula 7 6 2 5" xfId="5987"/>
    <cellStyle name="Vírgula 7 6 2 5 2" xfId="10929"/>
    <cellStyle name="Vírgula 7 6 2 5 2 2" xfId="14532"/>
    <cellStyle name="Vírgula 7 6 2 5 2 2 2" xfId="20012"/>
    <cellStyle name="Vírgula 7 6 2 5 2 3" xfId="17257"/>
    <cellStyle name="Vírgula 7 6 2 5 3" xfId="13361"/>
    <cellStyle name="Vírgula 7 6 2 5 3 2" xfId="18841"/>
    <cellStyle name="Vírgula 7 6 2 5 4" xfId="16086"/>
    <cellStyle name="Vírgula 7 6 2 6" xfId="7495"/>
    <cellStyle name="Vírgula 7 6 2 6 2" xfId="13718"/>
    <cellStyle name="Vírgula 7 6 2 6 2 2" xfId="19198"/>
    <cellStyle name="Vírgula 7 6 2 6 3" xfId="16443"/>
    <cellStyle name="Vírgula 7 6 2 7" xfId="2534"/>
    <cellStyle name="Vírgula 7 6 2 7 2" xfId="12555"/>
    <cellStyle name="Vírgula 7 6 2 7 2 2" xfId="18035"/>
    <cellStyle name="Vírgula 7 6 2 7 3" xfId="15281"/>
    <cellStyle name="Vírgula 7 6 2 8" xfId="12173"/>
    <cellStyle name="Vírgula 7 6 2 8 2" xfId="17654"/>
    <cellStyle name="Vírgula 7 6 2 9" xfId="14913"/>
    <cellStyle name="Vírgula 7 6 3" xfId="950"/>
    <cellStyle name="Vírgula 7 6 3 2" xfId="1969"/>
    <cellStyle name="Vírgula 7 6 3 2 2" xfId="5320"/>
    <cellStyle name="Vírgula 7 6 3 2 2 2" xfId="10304"/>
    <cellStyle name="Vírgula 7 6 3 2 2 2 2" xfId="14351"/>
    <cellStyle name="Vírgula 7 6 3 2 2 2 2 2" xfId="19831"/>
    <cellStyle name="Vírgula 7 6 3 2 2 2 3" xfId="17076"/>
    <cellStyle name="Vírgula 7 6 3 2 2 3" xfId="13179"/>
    <cellStyle name="Vírgula 7 6 3 2 2 3 2" xfId="18659"/>
    <cellStyle name="Vírgula 7 6 3 2 2 4" xfId="15905"/>
    <cellStyle name="Vírgula 7 6 3 2 3" xfId="7049"/>
    <cellStyle name="Vírgula 7 6 3 2 3 2" xfId="11991"/>
    <cellStyle name="Vírgula 7 6 3 2 3 2 2" xfId="14751"/>
    <cellStyle name="Vírgula 7 6 3 2 3 2 2 2" xfId="20231"/>
    <cellStyle name="Vírgula 7 6 3 2 3 2 3" xfId="17476"/>
    <cellStyle name="Vírgula 7 6 3 2 3 3" xfId="13580"/>
    <cellStyle name="Vírgula 7 6 3 2 3 3 2" xfId="19060"/>
    <cellStyle name="Vírgula 7 6 3 2 3 4" xfId="16305"/>
    <cellStyle name="Vírgula 7 6 3 2 4" xfId="8557"/>
    <cellStyle name="Vírgula 7 6 3 2 4 2" xfId="13937"/>
    <cellStyle name="Vírgula 7 6 3 2 4 2 2" xfId="19417"/>
    <cellStyle name="Vírgula 7 6 3 2 4 3" xfId="16662"/>
    <cellStyle name="Vírgula 7 6 3 2 5" xfId="3596"/>
    <cellStyle name="Vírgula 7 6 3 2 5 2" xfId="12774"/>
    <cellStyle name="Vírgula 7 6 3 2 5 2 2" xfId="18254"/>
    <cellStyle name="Vírgula 7 6 3 2 5 3" xfId="15500"/>
    <cellStyle name="Vírgula 7 6 3 2 6" xfId="12408"/>
    <cellStyle name="Vírgula 7 6 3 2 6 2" xfId="17888"/>
    <cellStyle name="Vírgula 7 6 3 2 7" xfId="15134"/>
    <cellStyle name="Vírgula 7 6 3 3" xfId="4382"/>
    <cellStyle name="Vírgula 7 6 3 3 2" xfId="9367"/>
    <cellStyle name="Vírgula 7 6 3 3 2 2" xfId="14159"/>
    <cellStyle name="Vírgula 7 6 3 3 2 2 2" xfId="19639"/>
    <cellStyle name="Vírgula 7 6 3 3 2 3" xfId="16884"/>
    <cellStyle name="Vírgula 7 6 3 3 3" xfId="12987"/>
    <cellStyle name="Vírgula 7 6 3 3 3 2" xfId="18467"/>
    <cellStyle name="Vírgula 7 6 3 3 4" xfId="15713"/>
    <cellStyle name="Vírgula 7 6 3 4" xfId="6125"/>
    <cellStyle name="Vírgula 7 6 3 4 2" xfId="11067"/>
    <cellStyle name="Vírgula 7 6 3 4 2 2" xfId="14565"/>
    <cellStyle name="Vírgula 7 6 3 4 2 2 2" xfId="20045"/>
    <cellStyle name="Vírgula 7 6 3 4 2 3" xfId="17290"/>
    <cellStyle name="Vírgula 7 6 3 4 3" xfId="13394"/>
    <cellStyle name="Vírgula 7 6 3 4 3 2" xfId="18874"/>
    <cellStyle name="Vírgula 7 6 3 4 4" xfId="16119"/>
    <cellStyle name="Vírgula 7 6 3 5" xfId="7633"/>
    <cellStyle name="Vírgula 7 6 3 5 2" xfId="13751"/>
    <cellStyle name="Vírgula 7 6 3 5 2 2" xfId="19231"/>
    <cellStyle name="Vírgula 7 6 3 5 3" xfId="16476"/>
    <cellStyle name="Vírgula 7 6 3 6" xfId="2672"/>
    <cellStyle name="Vírgula 7 6 3 6 2" xfId="12588"/>
    <cellStyle name="Vírgula 7 6 3 6 2 2" xfId="18068"/>
    <cellStyle name="Vírgula 7 6 3 6 3" xfId="15314"/>
    <cellStyle name="Vírgula 7 6 3 7" xfId="12208"/>
    <cellStyle name="Vírgula 7 6 3 7 2" xfId="17689"/>
    <cellStyle name="Vírgula 7 6 3 8" xfId="14947"/>
    <cellStyle name="Vírgula 7 6 4" xfId="1966"/>
    <cellStyle name="Vírgula 7 6 4 2" xfId="5317"/>
    <cellStyle name="Vírgula 7 6 4 2 2" xfId="10301"/>
    <cellStyle name="Vírgula 7 6 4 2 2 2" xfId="14348"/>
    <cellStyle name="Vírgula 7 6 4 2 2 2 2" xfId="19828"/>
    <cellStyle name="Vírgula 7 6 4 2 2 3" xfId="17073"/>
    <cellStyle name="Vírgula 7 6 4 2 3" xfId="13176"/>
    <cellStyle name="Vírgula 7 6 4 2 3 2" xfId="18656"/>
    <cellStyle name="Vírgula 7 6 4 2 4" xfId="15902"/>
    <cellStyle name="Vírgula 7 6 4 3" xfId="7046"/>
    <cellStyle name="Vírgula 7 6 4 3 2" xfId="11988"/>
    <cellStyle name="Vírgula 7 6 4 3 2 2" xfId="14748"/>
    <cellStyle name="Vírgula 7 6 4 3 2 2 2" xfId="20228"/>
    <cellStyle name="Vírgula 7 6 4 3 2 3" xfId="17473"/>
    <cellStyle name="Vírgula 7 6 4 3 3" xfId="13577"/>
    <cellStyle name="Vírgula 7 6 4 3 3 2" xfId="19057"/>
    <cellStyle name="Vírgula 7 6 4 3 4" xfId="16302"/>
    <cellStyle name="Vírgula 7 6 4 4" xfId="8554"/>
    <cellStyle name="Vírgula 7 6 4 4 2" xfId="13934"/>
    <cellStyle name="Vírgula 7 6 4 4 2 2" xfId="19414"/>
    <cellStyle name="Vírgula 7 6 4 4 3" xfId="16659"/>
    <cellStyle name="Vírgula 7 6 4 5" xfId="3593"/>
    <cellStyle name="Vírgula 7 6 4 5 2" xfId="12771"/>
    <cellStyle name="Vírgula 7 6 4 5 2 2" xfId="18251"/>
    <cellStyle name="Vírgula 7 6 4 5 3" xfId="15497"/>
    <cellStyle name="Vírgula 7 6 4 6" xfId="12405"/>
    <cellStyle name="Vírgula 7 6 4 6 2" xfId="17885"/>
    <cellStyle name="Vírgula 7 6 4 7" xfId="15131"/>
    <cellStyle name="Vírgula 7 6 5" xfId="3780"/>
    <cellStyle name="Vírgula 7 6 5 2" xfId="5420"/>
    <cellStyle name="Vírgula 7 6 5 2 2" xfId="10396"/>
    <cellStyle name="Vírgula 7 6 5 2 2 2" xfId="14414"/>
    <cellStyle name="Vírgula 7 6 5 2 2 2 2" xfId="19894"/>
    <cellStyle name="Vírgula 7 6 5 2 2 3" xfId="17139"/>
    <cellStyle name="Vírgula 7 6 5 2 3" xfId="13243"/>
    <cellStyle name="Vírgula 7 6 5 2 3 2" xfId="18723"/>
    <cellStyle name="Vírgula 7 6 5 2 4" xfId="15968"/>
    <cellStyle name="Vírgula 7 6 5 3" xfId="8740"/>
    <cellStyle name="Vírgula 7 6 5 3 2" xfId="14014"/>
    <cellStyle name="Vírgula 7 6 5 3 2 2" xfId="19494"/>
    <cellStyle name="Vírgula 7 6 5 3 3" xfId="16739"/>
    <cellStyle name="Vírgula 7 6 5 4" xfId="12849"/>
    <cellStyle name="Vírgula 7 6 5 4 2" xfId="18329"/>
    <cellStyle name="Vírgula 7 6 5 5" xfId="15575"/>
    <cellStyle name="Vírgula 7 6 6" xfId="4105"/>
    <cellStyle name="Vírgula 7 6 6 2" xfId="8876"/>
    <cellStyle name="Vírgula 7 6 6 2 2" xfId="14046"/>
    <cellStyle name="Vírgula 7 6 6 2 2 2" xfId="19526"/>
    <cellStyle name="Vírgula 7 6 6 2 3" xfId="16771"/>
    <cellStyle name="Vírgula 7 6 6 3" xfId="12922"/>
    <cellStyle name="Vírgula 7 6 6 3 2" xfId="18402"/>
    <cellStyle name="Vírgula 7 6 6 4" xfId="15648"/>
    <cellStyle name="Vírgula 7 6 7" xfId="5517"/>
    <cellStyle name="Vírgula 7 6 7 2" xfId="10474"/>
    <cellStyle name="Vírgula 7 6 7 2 2" xfId="14431"/>
    <cellStyle name="Vírgula 7 6 7 2 2 2" xfId="19911"/>
    <cellStyle name="Vírgula 7 6 7 2 3" xfId="17156"/>
    <cellStyle name="Vírgula 7 6 7 3" xfId="13260"/>
    <cellStyle name="Vírgula 7 6 7 3 2" xfId="18740"/>
    <cellStyle name="Vírgula 7 6 7 4" xfId="15985"/>
    <cellStyle name="Vírgula 7 6 8" xfId="5852"/>
    <cellStyle name="Vírgula 7 6 8 2" xfId="10794"/>
    <cellStyle name="Vírgula 7 6 8 2 2" xfId="14500"/>
    <cellStyle name="Vírgula 7 6 8 2 2 2" xfId="19980"/>
    <cellStyle name="Vírgula 7 6 8 2 3" xfId="17225"/>
    <cellStyle name="Vírgula 7 6 8 3" xfId="13329"/>
    <cellStyle name="Vírgula 7 6 8 3 2" xfId="18809"/>
    <cellStyle name="Vírgula 7 6 8 4" xfId="16054"/>
    <cellStyle name="Vírgula 7 6 9" xfId="7360"/>
    <cellStyle name="Vírgula 7 6 9 2" xfId="13686"/>
    <cellStyle name="Vírgula 7 6 9 2 2" xfId="19166"/>
    <cellStyle name="Vírgula 7 6 9 3" xfId="16411"/>
    <cellStyle name="Vírgula 7 7" xfId="498"/>
    <cellStyle name="Vírgula 7 7 2" xfId="1060"/>
    <cellStyle name="Vírgula 7 7 2 2" xfId="1971"/>
    <cellStyle name="Vírgula 7 7 2 2 2" xfId="5322"/>
    <cellStyle name="Vírgula 7 7 2 2 2 2" xfId="10306"/>
    <cellStyle name="Vírgula 7 7 2 2 2 2 2" xfId="14353"/>
    <cellStyle name="Vírgula 7 7 2 2 2 2 2 2" xfId="19833"/>
    <cellStyle name="Vírgula 7 7 2 2 2 2 3" xfId="17078"/>
    <cellStyle name="Vírgula 7 7 2 2 2 3" xfId="13181"/>
    <cellStyle name="Vírgula 7 7 2 2 2 3 2" xfId="18661"/>
    <cellStyle name="Vírgula 7 7 2 2 2 4" xfId="15907"/>
    <cellStyle name="Vírgula 7 7 2 2 3" xfId="7051"/>
    <cellStyle name="Vírgula 7 7 2 2 3 2" xfId="11993"/>
    <cellStyle name="Vírgula 7 7 2 2 3 2 2" xfId="14753"/>
    <cellStyle name="Vírgula 7 7 2 2 3 2 2 2" xfId="20233"/>
    <cellStyle name="Vírgula 7 7 2 2 3 2 3" xfId="17478"/>
    <cellStyle name="Vírgula 7 7 2 2 3 3" xfId="13582"/>
    <cellStyle name="Vírgula 7 7 2 2 3 3 2" xfId="19062"/>
    <cellStyle name="Vírgula 7 7 2 2 3 4" xfId="16307"/>
    <cellStyle name="Vírgula 7 7 2 2 4" xfId="8559"/>
    <cellStyle name="Vírgula 7 7 2 2 4 2" xfId="13939"/>
    <cellStyle name="Vírgula 7 7 2 2 4 2 2" xfId="19419"/>
    <cellStyle name="Vírgula 7 7 2 2 4 3" xfId="16664"/>
    <cellStyle name="Vírgula 7 7 2 2 5" xfId="3598"/>
    <cellStyle name="Vírgula 7 7 2 2 5 2" xfId="12776"/>
    <cellStyle name="Vírgula 7 7 2 2 5 2 2" xfId="18256"/>
    <cellStyle name="Vírgula 7 7 2 2 5 3" xfId="15502"/>
    <cellStyle name="Vírgula 7 7 2 2 6" xfId="12410"/>
    <cellStyle name="Vírgula 7 7 2 2 6 2" xfId="17890"/>
    <cellStyle name="Vírgula 7 7 2 2 7" xfId="15136"/>
    <cellStyle name="Vírgula 7 7 2 3" xfId="4475"/>
    <cellStyle name="Vírgula 7 7 2 3 2" xfId="9460"/>
    <cellStyle name="Vírgula 7 7 2 3 2 2" xfId="14182"/>
    <cellStyle name="Vírgula 7 7 2 3 2 2 2" xfId="19662"/>
    <cellStyle name="Vírgula 7 7 2 3 2 3" xfId="16907"/>
    <cellStyle name="Vírgula 7 7 2 3 3" xfId="13010"/>
    <cellStyle name="Vírgula 7 7 2 3 3 2" xfId="18490"/>
    <cellStyle name="Vírgula 7 7 2 3 4" xfId="15736"/>
    <cellStyle name="Vírgula 7 7 2 4" xfId="6215"/>
    <cellStyle name="Vírgula 7 7 2 4 2" xfId="11157"/>
    <cellStyle name="Vírgula 7 7 2 4 2 2" xfId="14587"/>
    <cellStyle name="Vírgula 7 7 2 4 2 2 2" xfId="20067"/>
    <cellStyle name="Vírgula 7 7 2 4 2 3" xfId="17312"/>
    <cellStyle name="Vírgula 7 7 2 4 3" xfId="13416"/>
    <cellStyle name="Vírgula 7 7 2 4 3 2" xfId="18896"/>
    <cellStyle name="Vírgula 7 7 2 4 4" xfId="16141"/>
    <cellStyle name="Vírgula 7 7 2 5" xfId="7723"/>
    <cellStyle name="Vírgula 7 7 2 5 2" xfId="13773"/>
    <cellStyle name="Vírgula 7 7 2 5 2 2" xfId="19253"/>
    <cellStyle name="Vírgula 7 7 2 5 3" xfId="16498"/>
    <cellStyle name="Vírgula 7 7 2 6" xfId="2762"/>
    <cellStyle name="Vírgula 7 7 2 6 2" xfId="12610"/>
    <cellStyle name="Vírgula 7 7 2 6 2 2" xfId="18090"/>
    <cellStyle name="Vírgula 7 7 2 6 3" xfId="15336"/>
    <cellStyle name="Vírgula 7 7 2 7" xfId="12236"/>
    <cellStyle name="Vírgula 7 7 2 7 2" xfId="17717"/>
    <cellStyle name="Vírgula 7 7 2 8" xfId="14970"/>
    <cellStyle name="Vírgula 7 7 3" xfId="1970"/>
    <cellStyle name="Vírgula 7 7 3 2" xfId="5321"/>
    <cellStyle name="Vírgula 7 7 3 2 2" xfId="10305"/>
    <cellStyle name="Vírgula 7 7 3 2 2 2" xfId="14352"/>
    <cellStyle name="Vírgula 7 7 3 2 2 2 2" xfId="19832"/>
    <cellStyle name="Vírgula 7 7 3 2 2 3" xfId="17077"/>
    <cellStyle name="Vírgula 7 7 3 2 3" xfId="13180"/>
    <cellStyle name="Vírgula 7 7 3 2 3 2" xfId="18660"/>
    <cellStyle name="Vírgula 7 7 3 2 4" xfId="15906"/>
    <cellStyle name="Vírgula 7 7 3 3" xfId="7050"/>
    <cellStyle name="Vírgula 7 7 3 3 2" xfId="11992"/>
    <cellStyle name="Vírgula 7 7 3 3 2 2" xfId="14752"/>
    <cellStyle name="Vírgula 7 7 3 3 2 2 2" xfId="20232"/>
    <cellStyle name="Vírgula 7 7 3 3 2 3" xfId="17477"/>
    <cellStyle name="Vírgula 7 7 3 3 3" xfId="13581"/>
    <cellStyle name="Vírgula 7 7 3 3 3 2" xfId="19061"/>
    <cellStyle name="Vírgula 7 7 3 3 4" xfId="16306"/>
    <cellStyle name="Vírgula 7 7 3 4" xfId="8558"/>
    <cellStyle name="Vírgula 7 7 3 4 2" xfId="13938"/>
    <cellStyle name="Vírgula 7 7 3 4 2 2" xfId="19418"/>
    <cellStyle name="Vírgula 7 7 3 4 3" xfId="16663"/>
    <cellStyle name="Vírgula 7 7 3 5" xfId="3597"/>
    <cellStyle name="Vírgula 7 7 3 5 2" xfId="12775"/>
    <cellStyle name="Vírgula 7 7 3 5 2 2" xfId="18255"/>
    <cellStyle name="Vírgula 7 7 3 5 3" xfId="15501"/>
    <cellStyle name="Vírgula 7 7 3 6" xfId="12409"/>
    <cellStyle name="Vírgula 7 7 3 6 2" xfId="17889"/>
    <cellStyle name="Vírgula 7 7 3 7" xfId="15135"/>
    <cellStyle name="Vírgula 7 7 4" xfId="4007"/>
    <cellStyle name="Vírgula 7 7 4 2" xfId="9079"/>
    <cellStyle name="Vírgula 7 7 4 2 2" xfId="14093"/>
    <cellStyle name="Vírgula 7 7 4 2 2 2" xfId="19573"/>
    <cellStyle name="Vírgula 7 7 4 2 3" xfId="16818"/>
    <cellStyle name="Vírgula 7 7 4 3" xfId="12901"/>
    <cellStyle name="Vírgula 7 7 4 3 2" xfId="18381"/>
    <cellStyle name="Vírgula 7 7 4 4" xfId="15627"/>
    <cellStyle name="Vírgula 7 7 5" xfId="5763"/>
    <cellStyle name="Vírgula 7 7 5 2" xfId="10705"/>
    <cellStyle name="Vírgula 7 7 5 2 2" xfId="14480"/>
    <cellStyle name="Vírgula 7 7 5 2 2 2" xfId="19960"/>
    <cellStyle name="Vírgula 7 7 5 2 3" xfId="17205"/>
    <cellStyle name="Vírgula 7 7 5 3" xfId="13309"/>
    <cellStyle name="Vírgula 7 7 5 3 2" xfId="18789"/>
    <cellStyle name="Vírgula 7 7 5 4" xfId="16034"/>
    <cellStyle name="Vírgula 7 7 6" xfId="7271"/>
    <cellStyle name="Vírgula 7 7 6 2" xfId="13666"/>
    <cellStyle name="Vírgula 7 7 6 2 2" xfId="19146"/>
    <cellStyle name="Vírgula 7 7 6 3" xfId="16391"/>
    <cellStyle name="Vírgula 7 7 7" xfId="2310"/>
    <cellStyle name="Vírgula 7 7 7 2" xfId="12503"/>
    <cellStyle name="Vírgula 7 7 7 2 2" xfId="17983"/>
    <cellStyle name="Vírgula 7 7 7 3" xfId="15229"/>
    <cellStyle name="Vírgula 7 7 8" xfId="12113"/>
    <cellStyle name="Vírgula 7 7 8 2" xfId="17594"/>
    <cellStyle name="Vírgula 7 7 9" xfId="14860"/>
    <cellStyle name="Vírgula 7 8" xfId="707"/>
    <cellStyle name="Vírgula 7 8 2" xfId="1173"/>
    <cellStyle name="Vírgula 7 8 2 2" xfId="1973"/>
    <cellStyle name="Vírgula 7 8 2 2 2" xfId="5324"/>
    <cellStyle name="Vírgula 7 8 2 2 2 2" xfId="10308"/>
    <cellStyle name="Vírgula 7 8 2 2 2 2 2" xfId="14355"/>
    <cellStyle name="Vírgula 7 8 2 2 2 2 2 2" xfId="19835"/>
    <cellStyle name="Vírgula 7 8 2 2 2 2 3" xfId="17080"/>
    <cellStyle name="Vírgula 7 8 2 2 2 3" xfId="13183"/>
    <cellStyle name="Vírgula 7 8 2 2 2 3 2" xfId="18663"/>
    <cellStyle name="Vírgula 7 8 2 2 2 4" xfId="15909"/>
    <cellStyle name="Vírgula 7 8 2 2 3" xfId="7053"/>
    <cellStyle name="Vírgula 7 8 2 2 3 2" xfId="11995"/>
    <cellStyle name="Vírgula 7 8 2 2 3 2 2" xfId="14755"/>
    <cellStyle name="Vírgula 7 8 2 2 3 2 2 2" xfId="20235"/>
    <cellStyle name="Vírgula 7 8 2 2 3 2 3" xfId="17480"/>
    <cellStyle name="Vírgula 7 8 2 2 3 3" xfId="13584"/>
    <cellStyle name="Vírgula 7 8 2 2 3 3 2" xfId="19064"/>
    <cellStyle name="Vírgula 7 8 2 2 3 4" xfId="16309"/>
    <cellStyle name="Vírgula 7 8 2 2 4" xfId="8561"/>
    <cellStyle name="Vírgula 7 8 2 2 4 2" xfId="13941"/>
    <cellStyle name="Vírgula 7 8 2 2 4 2 2" xfId="19421"/>
    <cellStyle name="Vírgula 7 8 2 2 4 3" xfId="16666"/>
    <cellStyle name="Vírgula 7 8 2 2 5" xfId="3600"/>
    <cellStyle name="Vírgula 7 8 2 2 5 2" xfId="12778"/>
    <cellStyle name="Vírgula 7 8 2 2 5 2 2" xfId="18258"/>
    <cellStyle name="Vírgula 7 8 2 2 5 3" xfId="15504"/>
    <cellStyle name="Vírgula 7 8 2 2 6" xfId="12412"/>
    <cellStyle name="Vírgula 7 8 2 2 6 2" xfId="17892"/>
    <cellStyle name="Vírgula 7 8 2 2 7" xfId="15138"/>
    <cellStyle name="Vírgula 7 8 2 3" xfId="4534"/>
    <cellStyle name="Vírgula 7 8 2 3 2" xfId="9518"/>
    <cellStyle name="Vírgula 7 8 2 3 2 2" xfId="14197"/>
    <cellStyle name="Vírgula 7 8 2 3 2 2 2" xfId="19677"/>
    <cellStyle name="Vírgula 7 8 2 3 2 3" xfId="16922"/>
    <cellStyle name="Vírgula 7 8 2 3 3" xfId="13025"/>
    <cellStyle name="Vírgula 7 8 2 3 3 2" xfId="18505"/>
    <cellStyle name="Vírgula 7 8 2 3 4" xfId="15751"/>
    <cellStyle name="Vírgula 7 8 2 4" xfId="6265"/>
    <cellStyle name="Vírgula 7 8 2 4 2" xfId="11207"/>
    <cellStyle name="Vírgula 7 8 2 4 2 2" xfId="14599"/>
    <cellStyle name="Vírgula 7 8 2 4 2 2 2" xfId="20079"/>
    <cellStyle name="Vírgula 7 8 2 4 2 3" xfId="17324"/>
    <cellStyle name="Vírgula 7 8 2 4 3" xfId="13428"/>
    <cellStyle name="Vírgula 7 8 2 4 3 2" xfId="18908"/>
    <cellStyle name="Vírgula 7 8 2 4 4" xfId="16153"/>
    <cellStyle name="Vírgula 7 8 2 5" xfId="7773"/>
    <cellStyle name="Vírgula 7 8 2 5 2" xfId="13785"/>
    <cellStyle name="Vírgula 7 8 2 5 2 2" xfId="19265"/>
    <cellStyle name="Vírgula 7 8 2 5 3" xfId="16510"/>
    <cellStyle name="Vírgula 7 8 2 6" xfId="2812"/>
    <cellStyle name="Vírgula 7 8 2 6 2" xfId="12622"/>
    <cellStyle name="Vírgula 7 8 2 6 2 2" xfId="18102"/>
    <cellStyle name="Vírgula 7 8 2 6 3" xfId="15348"/>
    <cellStyle name="Vírgula 7 8 2 7" xfId="12256"/>
    <cellStyle name="Vírgula 7 8 2 7 2" xfId="17736"/>
    <cellStyle name="Vírgula 7 8 2 8" xfId="14982"/>
    <cellStyle name="Vírgula 7 8 3" xfId="1972"/>
    <cellStyle name="Vírgula 7 8 3 2" xfId="5323"/>
    <cellStyle name="Vírgula 7 8 3 2 2" xfId="10307"/>
    <cellStyle name="Vírgula 7 8 3 2 2 2" xfId="14354"/>
    <cellStyle name="Vírgula 7 8 3 2 2 2 2" xfId="19834"/>
    <cellStyle name="Vírgula 7 8 3 2 2 3" xfId="17079"/>
    <cellStyle name="Vírgula 7 8 3 2 3" xfId="13182"/>
    <cellStyle name="Vírgula 7 8 3 2 3 2" xfId="18662"/>
    <cellStyle name="Vírgula 7 8 3 2 4" xfId="15908"/>
    <cellStyle name="Vírgula 7 8 3 3" xfId="7052"/>
    <cellStyle name="Vírgula 7 8 3 3 2" xfId="11994"/>
    <cellStyle name="Vírgula 7 8 3 3 2 2" xfId="14754"/>
    <cellStyle name="Vírgula 7 8 3 3 2 2 2" xfId="20234"/>
    <cellStyle name="Vírgula 7 8 3 3 2 3" xfId="17479"/>
    <cellStyle name="Vírgula 7 8 3 3 3" xfId="13583"/>
    <cellStyle name="Vírgula 7 8 3 3 3 2" xfId="19063"/>
    <cellStyle name="Vírgula 7 8 3 3 4" xfId="16308"/>
    <cellStyle name="Vírgula 7 8 3 4" xfId="8560"/>
    <cellStyle name="Vírgula 7 8 3 4 2" xfId="13940"/>
    <cellStyle name="Vírgula 7 8 3 4 2 2" xfId="19420"/>
    <cellStyle name="Vírgula 7 8 3 4 3" xfId="16665"/>
    <cellStyle name="Vírgula 7 8 3 5" xfId="3599"/>
    <cellStyle name="Vírgula 7 8 3 5 2" xfId="12777"/>
    <cellStyle name="Vírgula 7 8 3 5 2 2" xfId="18257"/>
    <cellStyle name="Vírgula 7 8 3 5 3" xfId="15503"/>
    <cellStyle name="Vírgula 7 8 3 6" xfId="12411"/>
    <cellStyle name="Vírgula 7 8 3 6 2" xfId="17891"/>
    <cellStyle name="Vírgula 7 8 3 7" xfId="15137"/>
    <cellStyle name="Vírgula 7 8 4" xfId="4151"/>
    <cellStyle name="Vírgula 7 8 4 2" xfId="9137"/>
    <cellStyle name="Vírgula 7 8 4 2 2" xfId="14106"/>
    <cellStyle name="Vírgula 7 8 4 2 2 2" xfId="19586"/>
    <cellStyle name="Vírgula 7 8 4 2 3" xfId="16831"/>
    <cellStyle name="Vírgula 7 8 4 3" xfId="12934"/>
    <cellStyle name="Vírgula 7 8 4 3 2" xfId="18414"/>
    <cellStyle name="Vírgula 7 8 4 4" xfId="15660"/>
    <cellStyle name="Vírgula 7 8 5" xfId="5898"/>
    <cellStyle name="Vírgula 7 8 5 2" xfId="10840"/>
    <cellStyle name="Vírgula 7 8 5 2 2" xfId="14512"/>
    <cellStyle name="Vírgula 7 8 5 2 2 2" xfId="19992"/>
    <cellStyle name="Vírgula 7 8 5 2 3" xfId="17237"/>
    <cellStyle name="Vírgula 7 8 5 3" xfId="13341"/>
    <cellStyle name="Vírgula 7 8 5 3 2" xfId="18821"/>
    <cellStyle name="Vírgula 7 8 5 4" xfId="16066"/>
    <cellStyle name="Vírgula 7 8 6" xfId="7406"/>
    <cellStyle name="Vírgula 7 8 6 2" xfId="13698"/>
    <cellStyle name="Vírgula 7 8 6 2 2" xfId="19178"/>
    <cellStyle name="Vírgula 7 8 6 3" xfId="16423"/>
    <cellStyle name="Vírgula 7 8 7" xfId="2445"/>
    <cellStyle name="Vírgula 7 8 7 2" xfId="12535"/>
    <cellStyle name="Vírgula 7 8 7 2 2" xfId="18015"/>
    <cellStyle name="Vírgula 7 8 7 3" xfId="15261"/>
    <cellStyle name="Vírgula 7 8 8" xfId="12153"/>
    <cellStyle name="Vírgula 7 8 8 2" xfId="17634"/>
    <cellStyle name="Vírgula 7 8 9" xfId="14893"/>
    <cellStyle name="Vírgula 7 9" xfId="382"/>
    <cellStyle name="Vírgula 7 9 2" xfId="1004"/>
    <cellStyle name="Vírgula 7 9 2 2" xfId="1975"/>
    <cellStyle name="Vírgula 7 9 2 2 2" xfId="5326"/>
    <cellStyle name="Vírgula 7 9 2 2 2 2" xfId="10310"/>
    <cellStyle name="Vírgula 7 9 2 2 2 2 2" xfId="14357"/>
    <cellStyle name="Vírgula 7 9 2 2 2 2 2 2" xfId="19837"/>
    <cellStyle name="Vírgula 7 9 2 2 2 2 3" xfId="17082"/>
    <cellStyle name="Vírgula 7 9 2 2 2 3" xfId="13185"/>
    <cellStyle name="Vírgula 7 9 2 2 2 3 2" xfId="18665"/>
    <cellStyle name="Vírgula 7 9 2 2 2 4" xfId="15911"/>
    <cellStyle name="Vírgula 7 9 2 2 3" xfId="7055"/>
    <cellStyle name="Vírgula 7 9 2 2 3 2" xfId="11997"/>
    <cellStyle name="Vírgula 7 9 2 2 3 2 2" xfId="14757"/>
    <cellStyle name="Vírgula 7 9 2 2 3 2 2 2" xfId="20237"/>
    <cellStyle name="Vírgula 7 9 2 2 3 2 3" xfId="17482"/>
    <cellStyle name="Vírgula 7 9 2 2 3 3" xfId="13586"/>
    <cellStyle name="Vírgula 7 9 2 2 3 3 2" xfId="19066"/>
    <cellStyle name="Vírgula 7 9 2 2 3 4" xfId="16311"/>
    <cellStyle name="Vírgula 7 9 2 2 4" xfId="8563"/>
    <cellStyle name="Vírgula 7 9 2 2 4 2" xfId="13943"/>
    <cellStyle name="Vírgula 7 9 2 2 4 2 2" xfId="19423"/>
    <cellStyle name="Vírgula 7 9 2 2 4 3" xfId="16668"/>
    <cellStyle name="Vírgula 7 9 2 2 5" xfId="3602"/>
    <cellStyle name="Vírgula 7 9 2 2 5 2" xfId="12780"/>
    <cellStyle name="Vírgula 7 9 2 2 5 2 2" xfId="18260"/>
    <cellStyle name="Vírgula 7 9 2 2 5 3" xfId="15506"/>
    <cellStyle name="Vírgula 7 9 2 2 6" xfId="12414"/>
    <cellStyle name="Vírgula 7 9 2 2 6 2" xfId="17894"/>
    <cellStyle name="Vírgula 7 9 2 2 7" xfId="15140"/>
    <cellStyle name="Vírgula 7 9 2 3" xfId="4429"/>
    <cellStyle name="Vírgula 7 9 2 3 2" xfId="9414"/>
    <cellStyle name="Vírgula 7 9 2 3 2 2" xfId="14172"/>
    <cellStyle name="Vírgula 7 9 2 3 2 2 2" xfId="19652"/>
    <cellStyle name="Vírgula 7 9 2 3 2 3" xfId="16897"/>
    <cellStyle name="Vírgula 7 9 2 3 3" xfId="13000"/>
    <cellStyle name="Vírgula 7 9 2 3 3 2" xfId="18480"/>
    <cellStyle name="Vírgula 7 9 2 3 4" xfId="15726"/>
    <cellStyle name="Vírgula 7 9 2 4" xfId="6171"/>
    <cellStyle name="Vírgula 7 9 2 4 2" xfId="11113"/>
    <cellStyle name="Vírgula 7 9 2 4 2 2" xfId="14577"/>
    <cellStyle name="Vírgula 7 9 2 4 2 2 2" xfId="20057"/>
    <cellStyle name="Vírgula 7 9 2 4 2 3" xfId="17302"/>
    <cellStyle name="Vírgula 7 9 2 4 3" xfId="13406"/>
    <cellStyle name="Vírgula 7 9 2 4 3 2" xfId="18886"/>
    <cellStyle name="Vírgula 7 9 2 4 4" xfId="16131"/>
    <cellStyle name="Vírgula 7 9 2 5" xfId="7679"/>
    <cellStyle name="Vírgula 7 9 2 5 2" xfId="13763"/>
    <cellStyle name="Vírgula 7 9 2 5 2 2" xfId="19243"/>
    <cellStyle name="Vírgula 7 9 2 5 3" xfId="16488"/>
    <cellStyle name="Vírgula 7 9 2 6" xfId="2718"/>
    <cellStyle name="Vírgula 7 9 2 6 2" xfId="12600"/>
    <cellStyle name="Vírgula 7 9 2 6 2 2" xfId="18080"/>
    <cellStyle name="Vírgula 7 9 2 6 3" xfId="15326"/>
    <cellStyle name="Vírgula 7 9 2 7" xfId="12222"/>
    <cellStyle name="Vírgula 7 9 2 7 2" xfId="17703"/>
    <cellStyle name="Vírgula 7 9 2 8" xfId="14960"/>
    <cellStyle name="Vírgula 7 9 3" xfId="1974"/>
    <cellStyle name="Vírgula 7 9 3 2" xfId="5325"/>
    <cellStyle name="Vírgula 7 9 3 2 2" xfId="10309"/>
    <cellStyle name="Vírgula 7 9 3 2 2 2" xfId="14356"/>
    <cellStyle name="Vírgula 7 9 3 2 2 2 2" xfId="19836"/>
    <cellStyle name="Vírgula 7 9 3 2 2 3" xfId="17081"/>
    <cellStyle name="Vírgula 7 9 3 2 3" xfId="13184"/>
    <cellStyle name="Vírgula 7 9 3 2 3 2" xfId="18664"/>
    <cellStyle name="Vírgula 7 9 3 2 4" xfId="15910"/>
    <cellStyle name="Vírgula 7 9 3 3" xfId="7054"/>
    <cellStyle name="Vírgula 7 9 3 3 2" xfId="11996"/>
    <cellStyle name="Vírgula 7 9 3 3 2 2" xfId="14756"/>
    <cellStyle name="Vírgula 7 9 3 3 2 2 2" xfId="20236"/>
    <cellStyle name="Vírgula 7 9 3 3 2 3" xfId="17481"/>
    <cellStyle name="Vírgula 7 9 3 3 3" xfId="13585"/>
    <cellStyle name="Vírgula 7 9 3 3 3 2" xfId="19065"/>
    <cellStyle name="Vírgula 7 9 3 3 4" xfId="16310"/>
    <cellStyle name="Vírgula 7 9 3 4" xfId="8562"/>
    <cellStyle name="Vírgula 7 9 3 4 2" xfId="13942"/>
    <cellStyle name="Vírgula 7 9 3 4 2 2" xfId="19422"/>
    <cellStyle name="Vírgula 7 9 3 4 3" xfId="16667"/>
    <cellStyle name="Vírgula 7 9 3 5" xfId="3601"/>
    <cellStyle name="Vírgula 7 9 3 5 2" xfId="12779"/>
    <cellStyle name="Vírgula 7 9 3 5 2 2" xfId="18259"/>
    <cellStyle name="Vírgula 7 9 3 5 3" xfId="15505"/>
    <cellStyle name="Vírgula 7 9 3 6" xfId="12413"/>
    <cellStyle name="Vírgula 7 9 3 6 2" xfId="17893"/>
    <cellStyle name="Vírgula 7 9 3 7" xfId="15139"/>
    <cellStyle name="Vírgula 7 9 4" xfId="3948"/>
    <cellStyle name="Vírgula 7 9 4 2" xfId="9027"/>
    <cellStyle name="Vírgula 7 9 4 2 2" xfId="14081"/>
    <cellStyle name="Vírgula 7 9 4 2 2 2" xfId="19561"/>
    <cellStyle name="Vírgula 7 9 4 2 3" xfId="16806"/>
    <cellStyle name="Vírgula 7 9 4 3" xfId="12886"/>
    <cellStyle name="Vírgula 7 9 4 3 2" xfId="18366"/>
    <cellStyle name="Vírgula 7 9 4 4" xfId="15612"/>
    <cellStyle name="Vírgula 7 9 5" xfId="5714"/>
    <cellStyle name="Vírgula 7 9 5 2" xfId="10656"/>
    <cellStyle name="Vírgula 7 9 5 2 2" xfId="14468"/>
    <cellStyle name="Vírgula 7 9 5 2 2 2" xfId="19948"/>
    <cellStyle name="Vírgula 7 9 5 2 3" xfId="17193"/>
    <cellStyle name="Vírgula 7 9 5 3" xfId="13297"/>
    <cellStyle name="Vírgula 7 9 5 3 2" xfId="18777"/>
    <cellStyle name="Vírgula 7 9 5 4" xfId="16022"/>
    <cellStyle name="Vírgula 7 9 6" xfId="7222"/>
    <cellStyle name="Vírgula 7 9 6 2" xfId="13654"/>
    <cellStyle name="Vírgula 7 9 6 2 2" xfId="19134"/>
    <cellStyle name="Vírgula 7 9 6 3" xfId="16379"/>
    <cellStyle name="Vírgula 7 9 7" xfId="2261"/>
    <cellStyle name="Vírgula 7 9 7 2" xfId="12491"/>
    <cellStyle name="Vírgula 7 9 7 2 2" xfId="17971"/>
    <cellStyle name="Vírgula 7 9 7 3" xfId="15217"/>
    <cellStyle name="Vírgula 7 9 8" xfId="12093"/>
    <cellStyle name="Vírgula 7 9 8 2" xfId="17574"/>
    <cellStyle name="Vírgula 7 9 9" xfId="14847"/>
    <cellStyle name="Vírgula 8" xfId="84"/>
    <cellStyle name="Vírgula 8 10" xfId="1326"/>
    <cellStyle name="Vírgula 8 10 2" xfId="4677"/>
    <cellStyle name="Vírgula 8 10 2 2" xfId="9661"/>
    <cellStyle name="Vírgula 8 10 2 2 2" xfId="14235"/>
    <cellStyle name="Vírgula 8 10 2 2 2 2" xfId="19715"/>
    <cellStyle name="Vírgula 8 10 2 2 3" xfId="16960"/>
    <cellStyle name="Vírgula 8 10 2 3" xfId="13063"/>
    <cellStyle name="Vírgula 8 10 2 3 2" xfId="18543"/>
    <cellStyle name="Vírgula 8 10 2 4" xfId="15789"/>
    <cellStyle name="Vírgula 8 10 3" xfId="6406"/>
    <cellStyle name="Vírgula 8 10 3 2" xfId="11348"/>
    <cellStyle name="Vírgula 8 10 3 2 2" xfId="14635"/>
    <cellStyle name="Vírgula 8 10 3 2 2 2" xfId="20115"/>
    <cellStyle name="Vírgula 8 10 3 2 3" xfId="17360"/>
    <cellStyle name="Vírgula 8 10 3 3" xfId="13464"/>
    <cellStyle name="Vírgula 8 10 3 3 2" xfId="18944"/>
    <cellStyle name="Vírgula 8 10 3 4" xfId="16189"/>
    <cellStyle name="Vírgula 8 10 4" xfId="7914"/>
    <cellStyle name="Vírgula 8 10 4 2" xfId="13821"/>
    <cellStyle name="Vírgula 8 10 4 2 2" xfId="19301"/>
    <cellStyle name="Vírgula 8 10 4 3" xfId="16546"/>
    <cellStyle name="Vírgula 8 10 5" xfId="2953"/>
    <cellStyle name="Vírgula 8 10 5 2" xfId="12658"/>
    <cellStyle name="Vírgula 8 10 5 2 2" xfId="18138"/>
    <cellStyle name="Vírgula 8 10 5 3" xfId="15384"/>
    <cellStyle name="Vírgula 8 10 6" xfId="12292"/>
    <cellStyle name="Vírgula 8 10 6 2" xfId="17772"/>
    <cellStyle name="Vírgula 8 10 7" xfId="15018"/>
    <cellStyle name="Vírgula 8 11" xfId="270"/>
    <cellStyle name="Vírgula 8 11 2" xfId="3895"/>
    <cellStyle name="Vírgula 8 11 2 2" xfId="8982"/>
    <cellStyle name="Vírgula 8 11 2 2 2" xfId="14073"/>
    <cellStyle name="Vírgula 8 11 2 2 2 2" xfId="19553"/>
    <cellStyle name="Vírgula 8 11 2 2 3" xfId="16798"/>
    <cellStyle name="Vírgula 8 11 2 3" xfId="12877"/>
    <cellStyle name="Vírgula 8 11 2 3 2" xfId="18357"/>
    <cellStyle name="Vírgula 8 11 2 4" xfId="15603"/>
    <cellStyle name="Vírgula 8 11 3" xfId="5673"/>
    <cellStyle name="Vírgula 8 11 3 2" xfId="10615"/>
    <cellStyle name="Vírgula 8 11 3 2 2" xfId="14461"/>
    <cellStyle name="Vírgula 8 11 3 2 2 2" xfId="19941"/>
    <cellStyle name="Vírgula 8 11 3 2 3" xfId="17186"/>
    <cellStyle name="Vírgula 8 11 3 3" xfId="13290"/>
    <cellStyle name="Vírgula 8 11 3 3 2" xfId="18770"/>
    <cellStyle name="Vírgula 8 11 3 4" xfId="16015"/>
    <cellStyle name="Vírgula 8 11 4" xfId="7181"/>
    <cellStyle name="Vírgula 8 11 4 2" xfId="13647"/>
    <cellStyle name="Vírgula 8 11 4 2 2" xfId="19127"/>
    <cellStyle name="Vírgula 8 11 4 3" xfId="16372"/>
    <cellStyle name="Vírgula 8 11 5" xfId="2220"/>
    <cellStyle name="Vírgula 8 11 5 2" xfId="12484"/>
    <cellStyle name="Vírgula 8 11 5 2 2" xfId="17964"/>
    <cellStyle name="Vírgula 8 11 5 3" xfId="15210"/>
    <cellStyle name="Vírgula 8 11 6" xfId="12078"/>
    <cellStyle name="Vírgula 8 11 6 2" xfId="17559"/>
    <cellStyle name="Vírgula 8 11 7" xfId="14838"/>
    <cellStyle name="Vírgula 8 12" xfId="2122"/>
    <cellStyle name="Vírgula 8 12 2" xfId="5523"/>
    <cellStyle name="Vírgula 8 12 2 2" xfId="10478"/>
    <cellStyle name="Vírgula 8 12 2 2 2" xfId="14433"/>
    <cellStyle name="Vírgula 8 12 2 2 2 2" xfId="19913"/>
    <cellStyle name="Vírgula 8 12 2 2 3" xfId="17158"/>
    <cellStyle name="Vírgula 8 12 2 3" xfId="13262"/>
    <cellStyle name="Vírgula 8 12 2 3 2" xfId="18742"/>
    <cellStyle name="Vírgula 8 12 2 4" xfId="15987"/>
    <cellStyle name="Vírgula 8 12 3" xfId="8653"/>
    <cellStyle name="Vírgula 8 12 3 2" xfId="13997"/>
    <cellStyle name="Vírgula 8 12 3 2 2" xfId="19477"/>
    <cellStyle name="Vírgula 8 12 3 3" xfId="16722"/>
    <cellStyle name="Vírgula 8 12 4" xfId="12470"/>
    <cellStyle name="Vírgula 8 12 4 2" xfId="17950"/>
    <cellStyle name="Vírgula 8 12 5" xfId="15196"/>
    <cellStyle name="Vírgula 8 13" xfId="3693"/>
    <cellStyle name="Vírgula 8 13 2" xfId="8790"/>
    <cellStyle name="Vírgula 8 13 2 2" xfId="14029"/>
    <cellStyle name="Vírgula 8 13 2 2 2" xfId="19509"/>
    <cellStyle name="Vírgula 8 13 2 3" xfId="16754"/>
    <cellStyle name="Vírgula 8 13 3" xfId="12832"/>
    <cellStyle name="Vírgula 8 13 3 2" xfId="18312"/>
    <cellStyle name="Vírgula 8 13 4" xfId="15558"/>
    <cellStyle name="Vírgula 8 14" xfId="3809"/>
    <cellStyle name="Vírgula 8 14 2" xfId="8902"/>
    <cellStyle name="Vírgula 8 14 2 2" xfId="14058"/>
    <cellStyle name="Vírgula 8 14 2 2 2" xfId="19538"/>
    <cellStyle name="Vírgula 8 14 2 3" xfId="16783"/>
    <cellStyle name="Vírgula 8 14 3" xfId="12861"/>
    <cellStyle name="Vírgula 8 14 3 2" xfId="18341"/>
    <cellStyle name="Vírgula 8 14 4" xfId="15587"/>
    <cellStyle name="Vírgula 8 15" xfId="5603"/>
    <cellStyle name="Vírgula 8 15 2" xfId="10545"/>
    <cellStyle name="Vírgula 8 15 2 2" xfId="14447"/>
    <cellStyle name="Vírgula 8 15 2 2 2" xfId="19927"/>
    <cellStyle name="Vírgula 8 15 2 3" xfId="17172"/>
    <cellStyle name="Vírgula 8 15 3" xfId="13276"/>
    <cellStyle name="Vírgula 8 15 3 2" xfId="18756"/>
    <cellStyle name="Vírgula 8 15 4" xfId="16001"/>
    <cellStyle name="Vírgula 8 16" xfId="7111"/>
    <cellStyle name="Vírgula 8 16 2" xfId="13633"/>
    <cellStyle name="Vírgula 8 16 2 2" xfId="19113"/>
    <cellStyle name="Vírgula 8 16 3" xfId="16358"/>
    <cellStyle name="Vírgula 8 17" xfId="2081"/>
    <cellStyle name="Vírgula 8 17 2" xfId="12461"/>
    <cellStyle name="Vírgula 8 17 2 2" xfId="17941"/>
    <cellStyle name="Vírgula 8 17 3" xfId="15187"/>
    <cellStyle name="Vírgula 8 18" xfId="12061"/>
    <cellStyle name="Vírgula 8 18 2" xfId="17542"/>
    <cellStyle name="Vírgula 8 19" xfId="14824"/>
    <cellStyle name="Vírgula 8 2" xfId="132"/>
    <cellStyle name="Vírgula 8 2 10" xfId="2134"/>
    <cellStyle name="Vírgula 8 2 10 2" xfId="3966"/>
    <cellStyle name="Vírgula 8 2 10 2 2" xfId="9040"/>
    <cellStyle name="Vírgula 8 2 10 2 2 2" xfId="14089"/>
    <cellStyle name="Vírgula 8 2 10 2 2 2 2" xfId="19569"/>
    <cellStyle name="Vírgula 8 2 10 2 2 3" xfId="16814"/>
    <cellStyle name="Vírgula 8 2 10 2 3" xfId="12896"/>
    <cellStyle name="Vírgula 8 2 10 2 3 2" xfId="18376"/>
    <cellStyle name="Vírgula 8 2 10 2 4" xfId="15622"/>
    <cellStyle name="Vírgula 8 2 10 3" xfId="8654"/>
    <cellStyle name="Vírgula 8 2 10 3 2" xfId="13998"/>
    <cellStyle name="Vírgula 8 2 10 3 2 2" xfId="19478"/>
    <cellStyle name="Vírgula 8 2 10 3 3" xfId="16723"/>
    <cellStyle name="Vírgula 8 2 10 4" xfId="12473"/>
    <cellStyle name="Vírgula 8 2 10 4 2" xfId="17953"/>
    <cellStyle name="Vírgula 8 2 10 5" xfId="15199"/>
    <cellStyle name="Vírgula 8 2 11" xfId="3694"/>
    <cellStyle name="Vírgula 8 2 11 2" xfId="8791"/>
    <cellStyle name="Vírgula 8 2 11 2 2" xfId="14030"/>
    <cellStyle name="Vírgula 8 2 11 2 2 2" xfId="19510"/>
    <cellStyle name="Vírgula 8 2 11 2 3" xfId="16755"/>
    <cellStyle name="Vírgula 8 2 11 3" xfId="12833"/>
    <cellStyle name="Vírgula 8 2 11 3 2" xfId="18313"/>
    <cellStyle name="Vírgula 8 2 11 4" xfId="15559"/>
    <cellStyle name="Vírgula 8 2 12" xfId="3826"/>
    <cellStyle name="Vírgula 8 2 12 2" xfId="8918"/>
    <cellStyle name="Vírgula 8 2 12 2 2" xfId="14062"/>
    <cellStyle name="Vírgula 8 2 12 2 2 2" xfId="19542"/>
    <cellStyle name="Vírgula 8 2 12 2 3" xfId="16787"/>
    <cellStyle name="Vírgula 8 2 12 3" xfId="12865"/>
    <cellStyle name="Vírgula 8 2 12 3 2" xfId="18345"/>
    <cellStyle name="Vírgula 8 2 12 4" xfId="15591"/>
    <cellStyle name="Vírgula 8 2 13" xfId="5615"/>
    <cellStyle name="Vírgula 8 2 13 2" xfId="10557"/>
    <cellStyle name="Vírgula 8 2 13 2 2" xfId="14450"/>
    <cellStyle name="Vírgula 8 2 13 2 2 2" xfId="19930"/>
    <cellStyle name="Vírgula 8 2 13 2 3" xfId="17175"/>
    <cellStyle name="Vírgula 8 2 13 3" xfId="13279"/>
    <cellStyle name="Vírgula 8 2 13 3 2" xfId="18759"/>
    <cellStyle name="Vírgula 8 2 13 4" xfId="16004"/>
    <cellStyle name="Vírgula 8 2 14" xfId="7123"/>
    <cellStyle name="Vírgula 8 2 14 2" xfId="13636"/>
    <cellStyle name="Vírgula 8 2 14 2 2" xfId="19116"/>
    <cellStyle name="Vírgula 8 2 14 3" xfId="16361"/>
    <cellStyle name="Vírgula 8 2 15" xfId="2111"/>
    <cellStyle name="Vírgula 8 2 15 2" xfId="12467"/>
    <cellStyle name="Vírgula 8 2 15 2 2" xfId="17947"/>
    <cellStyle name="Vírgula 8 2 15 3" xfId="15193"/>
    <cellStyle name="Vírgula 8 2 16" xfId="12065"/>
    <cellStyle name="Vírgula 8 2 16 2" xfId="17546"/>
    <cellStyle name="Vírgula 8 2 17" xfId="14827"/>
    <cellStyle name="Vírgula 8 2 2" xfId="616"/>
    <cellStyle name="Vírgula 8 2 2 10" xfId="2361"/>
    <cellStyle name="Vírgula 8 2 2 10 2" xfId="12518"/>
    <cellStyle name="Vírgula 8 2 2 10 2 2" xfId="17998"/>
    <cellStyle name="Vírgula 8 2 2 10 3" xfId="15244"/>
    <cellStyle name="Vírgula 8 2 2 11" xfId="12136"/>
    <cellStyle name="Vírgula 8 2 2 11 2" xfId="17617"/>
    <cellStyle name="Vírgula 8 2 2 12" xfId="14876"/>
    <cellStyle name="Vírgula 8 2 2 2" xfId="759"/>
    <cellStyle name="Vírgula 8 2 2 2 2" xfId="1224"/>
    <cellStyle name="Vírgula 8 2 2 2 2 2" xfId="1978"/>
    <cellStyle name="Vírgula 8 2 2 2 2 2 2" xfId="5329"/>
    <cellStyle name="Vírgula 8 2 2 2 2 2 2 2" xfId="10313"/>
    <cellStyle name="Vírgula 8 2 2 2 2 2 2 2 2" xfId="14360"/>
    <cellStyle name="Vírgula 8 2 2 2 2 2 2 2 2 2" xfId="19840"/>
    <cellStyle name="Vírgula 8 2 2 2 2 2 2 2 3" xfId="17085"/>
    <cellStyle name="Vírgula 8 2 2 2 2 2 2 3" xfId="13188"/>
    <cellStyle name="Vírgula 8 2 2 2 2 2 2 3 2" xfId="18668"/>
    <cellStyle name="Vírgula 8 2 2 2 2 2 2 4" xfId="15914"/>
    <cellStyle name="Vírgula 8 2 2 2 2 2 3" xfId="7058"/>
    <cellStyle name="Vírgula 8 2 2 2 2 2 3 2" xfId="12000"/>
    <cellStyle name="Vírgula 8 2 2 2 2 2 3 2 2" xfId="14760"/>
    <cellStyle name="Vírgula 8 2 2 2 2 2 3 2 2 2" xfId="20240"/>
    <cellStyle name="Vírgula 8 2 2 2 2 2 3 2 3" xfId="17485"/>
    <cellStyle name="Vírgula 8 2 2 2 2 2 3 3" xfId="13589"/>
    <cellStyle name="Vírgula 8 2 2 2 2 2 3 3 2" xfId="19069"/>
    <cellStyle name="Vírgula 8 2 2 2 2 2 3 4" xfId="16314"/>
    <cellStyle name="Vírgula 8 2 2 2 2 2 4" xfId="8566"/>
    <cellStyle name="Vírgula 8 2 2 2 2 2 4 2" xfId="13946"/>
    <cellStyle name="Vírgula 8 2 2 2 2 2 4 2 2" xfId="19426"/>
    <cellStyle name="Vírgula 8 2 2 2 2 2 4 3" xfId="16671"/>
    <cellStyle name="Vírgula 8 2 2 2 2 2 5" xfId="3605"/>
    <cellStyle name="Vírgula 8 2 2 2 2 2 5 2" xfId="12783"/>
    <cellStyle name="Vírgula 8 2 2 2 2 2 5 2 2" xfId="18263"/>
    <cellStyle name="Vírgula 8 2 2 2 2 2 5 3" xfId="15509"/>
    <cellStyle name="Vírgula 8 2 2 2 2 2 6" xfId="12417"/>
    <cellStyle name="Vírgula 8 2 2 2 2 2 6 2" xfId="17897"/>
    <cellStyle name="Vírgula 8 2 2 2 2 2 7" xfId="15143"/>
    <cellStyle name="Vírgula 8 2 2 2 2 3" xfId="4585"/>
    <cellStyle name="Vírgula 8 2 2 2 2 3 2" xfId="9569"/>
    <cellStyle name="Vírgula 8 2 2 2 2 3 2 2" xfId="14212"/>
    <cellStyle name="Vírgula 8 2 2 2 2 3 2 2 2" xfId="19692"/>
    <cellStyle name="Vírgula 8 2 2 2 2 3 2 3" xfId="16937"/>
    <cellStyle name="Vírgula 8 2 2 2 2 3 3" xfId="13040"/>
    <cellStyle name="Vírgula 8 2 2 2 2 3 3 2" xfId="18520"/>
    <cellStyle name="Vírgula 8 2 2 2 2 3 4" xfId="15766"/>
    <cellStyle name="Vírgula 8 2 2 2 2 4" xfId="6316"/>
    <cellStyle name="Vírgula 8 2 2 2 2 4 2" xfId="11258"/>
    <cellStyle name="Vírgula 8 2 2 2 2 4 2 2" xfId="14614"/>
    <cellStyle name="Vírgula 8 2 2 2 2 4 2 2 2" xfId="20094"/>
    <cellStyle name="Vírgula 8 2 2 2 2 4 2 3" xfId="17339"/>
    <cellStyle name="Vírgula 8 2 2 2 2 4 3" xfId="13443"/>
    <cellStyle name="Vírgula 8 2 2 2 2 4 3 2" xfId="18923"/>
    <cellStyle name="Vírgula 8 2 2 2 2 4 4" xfId="16168"/>
    <cellStyle name="Vírgula 8 2 2 2 2 5" xfId="7824"/>
    <cellStyle name="Vírgula 8 2 2 2 2 5 2" xfId="13800"/>
    <cellStyle name="Vírgula 8 2 2 2 2 5 2 2" xfId="19280"/>
    <cellStyle name="Vírgula 8 2 2 2 2 5 3" xfId="16525"/>
    <cellStyle name="Vírgula 8 2 2 2 2 6" xfId="2863"/>
    <cellStyle name="Vírgula 8 2 2 2 2 6 2" xfId="12637"/>
    <cellStyle name="Vírgula 8 2 2 2 2 6 2 2" xfId="18117"/>
    <cellStyle name="Vírgula 8 2 2 2 2 6 3" xfId="15363"/>
    <cellStyle name="Vírgula 8 2 2 2 2 7" xfId="12271"/>
    <cellStyle name="Vírgula 8 2 2 2 2 7 2" xfId="17751"/>
    <cellStyle name="Vírgula 8 2 2 2 2 8" xfId="14997"/>
    <cellStyle name="Vírgula 8 2 2 2 3" xfId="1977"/>
    <cellStyle name="Vírgula 8 2 2 2 3 2" xfId="5328"/>
    <cellStyle name="Vírgula 8 2 2 2 3 2 2" xfId="10312"/>
    <cellStyle name="Vírgula 8 2 2 2 3 2 2 2" xfId="14359"/>
    <cellStyle name="Vírgula 8 2 2 2 3 2 2 2 2" xfId="19839"/>
    <cellStyle name="Vírgula 8 2 2 2 3 2 2 3" xfId="17084"/>
    <cellStyle name="Vírgula 8 2 2 2 3 2 3" xfId="13187"/>
    <cellStyle name="Vírgula 8 2 2 2 3 2 3 2" xfId="18667"/>
    <cellStyle name="Vírgula 8 2 2 2 3 2 4" xfId="15913"/>
    <cellStyle name="Vírgula 8 2 2 2 3 3" xfId="7057"/>
    <cellStyle name="Vírgula 8 2 2 2 3 3 2" xfId="11999"/>
    <cellStyle name="Vírgula 8 2 2 2 3 3 2 2" xfId="14759"/>
    <cellStyle name="Vírgula 8 2 2 2 3 3 2 2 2" xfId="20239"/>
    <cellStyle name="Vírgula 8 2 2 2 3 3 2 3" xfId="17484"/>
    <cellStyle name="Vírgula 8 2 2 2 3 3 3" xfId="13588"/>
    <cellStyle name="Vírgula 8 2 2 2 3 3 3 2" xfId="19068"/>
    <cellStyle name="Vírgula 8 2 2 2 3 3 4" xfId="16313"/>
    <cellStyle name="Vírgula 8 2 2 2 3 4" xfId="8565"/>
    <cellStyle name="Vírgula 8 2 2 2 3 4 2" xfId="13945"/>
    <cellStyle name="Vírgula 8 2 2 2 3 4 2 2" xfId="19425"/>
    <cellStyle name="Vírgula 8 2 2 2 3 4 3" xfId="16670"/>
    <cellStyle name="Vírgula 8 2 2 2 3 5" xfId="3604"/>
    <cellStyle name="Vírgula 8 2 2 2 3 5 2" xfId="12782"/>
    <cellStyle name="Vírgula 8 2 2 2 3 5 2 2" xfId="18262"/>
    <cellStyle name="Vírgula 8 2 2 2 3 5 3" xfId="15508"/>
    <cellStyle name="Vírgula 8 2 2 2 3 6" xfId="12416"/>
    <cellStyle name="Vírgula 8 2 2 2 3 6 2" xfId="17896"/>
    <cellStyle name="Vírgula 8 2 2 2 3 7" xfId="15142"/>
    <cellStyle name="Vírgula 8 2 2 2 4" xfId="4202"/>
    <cellStyle name="Vírgula 8 2 2 2 4 2" xfId="9188"/>
    <cellStyle name="Vírgula 8 2 2 2 4 2 2" xfId="14121"/>
    <cellStyle name="Vírgula 8 2 2 2 4 2 2 2" xfId="19601"/>
    <cellStyle name="Vírgula 8 2 2 2 4 2 3" xfId="16846"/>
    <cellStyle name="Vírgula 8 2 2 2 4 3" xfId="12949"/>
    <cellStyle name="Vírgula 8 2 2 2 4 3 2" xfId="18429"/>
    <cellStyle name="Vírgula 8 2 2 2 4 4" xfId="15675"/>
    <cellStyle name="Vírgula 8 2 2 2 5" xfId="5949"/>
    <cellStyle name="Vírgula 8 2 2 2 5 2" xfId="10891"/>
    <cellStyle name="Vírgula 8 2 2 2 5 2 2" xfId="14527"/>
    <cellStyle name="Vírgula 8 2 2 2 5 2 2 2" xfId="20007"/>
    <cellStyle name="Vírgula 8 2 2 2 5 2 3" xfId="17252"/>
    <cellStyle name="Vírgula 8 2 2 2 5 3" xfId="13356"/>
    <cellStyle name="Vírgula 8 2 2 2 5 3 2" xfId="18836"/>
    <cellStyle name="Vírgula 8 2 2 2 5 4" xfId="16081"/>
    <cellStyle name="Vírgula 8 2 2 2 6" xfId="7457"/>
    <cellStyle name="Vírgula 8 2 2 2 6 2" xfId="13713"/>
    <cellStyle name="Vírgula 8 2 2 2 6 2 2" xfId="19193"/>
    <cellStyle name="Vírgula 8 2 2 2 6 3" xfId="16438"/>
    <cellStyle name="Vírgula 8 2 2 2 7" xfId="2496"/>
    <cellStyle name="Vírgula 8 2 2 2 7 2" xfId="12550"/>
    <cellStyle name="Vírgula 8 2 2 2 7 2 2" xfId="18030"/>
    <cellStyle name="Vírgula 8 2 2 2 7 3" xfId="15276"/>
    <cellStyle name="Vírgula 8 2 2 2 8" xfId="12168"/>
    <cellStyle name="Vírgula 8 2 2 2 8 2" xfId="17649"/>
    <cellStyle name="Vírgula 8 2 2 2 9" xfId="14908"/>
    <cellStyle name="Vírgula 8 2 2 3" xfId="912"/>
    <cellStyle name="Vírgula 8 2 2 3 2" xfId="1979"/>
    <cellStyle name="Vírgula 8 2 2 3 2 2" xfId="5330"/>
    <cellStyle name="Vírgula 8 2 2 3 2 2 2" xfId="10314"/>
    <cellStyle name="Vírgula 8 2 2 3 2 2 2 2" xfId="14361"/>
    <cellStyle name="Vírgula 8 2 2 3 2 2 2 2 2" xfId="19841"/>
    <cellStyle name="Vírgula 8 2 2 3 2 2 2 3" xfId="17086"/>
    <cellStyle name="Vírgula 8 2 2 3 2 2 3" xfId="13189"/>
    <cellStyle name="Vírgula 8 2 2 3 2 2 3 2" xfId="18669"/>
    <cellStyle name="Vírgula 8 2 2 3 2 2 4" xfId="15915"/>
    <cellStyle name="Vírgula 8 2 2 3 2 3" xfId="7059"/>
    <cellStyle name="Vírgula 8 2 2 3 2 3 2" xfId="12001"/>
    <cellStyle name="Vírgula 8 2 2 3 2 3 2 2" xfId="14761"/>
    <cellStyle name="Vírgula 8 2 2 3 2 3 2 2 2" xfId="20241"/>
    <cellStyle name="Vírgula 8 2 2 3 2 3 2 3" xfId="17486"/>
    <cellStyle name="Vírgula 8 2 2 3 2 3 3" xfId="13590"/>
    <cellStyle name="Vírgula 8 2 2 3 2 3 3 2" xfId="19070"/>
    <cellStyle name="Vírgula 8 2 2 3 2 3 4" xfId="16315"/>
    <cellStyle name="Vírgula 8 2 2 3 2 4" xfId="8567"/>
    <cellStyle name="Vírgula 8 2 2 3 2 4 2" xfId="13947"/>
    <cellStyle name="Vírgula 8 2 2 3 2 4 2 2" xfId="19427"/>
    <cellStyle name="Vírgula 8 2 2 3 2 4 3" xfId="16672"/>
    <cellStyle name="Vírgula 8 2 2 3 2 5" xfId="3606"/>
    <cellStyle name="Vírgula 8 2 2 3 2 5 2" xfId="12784"/>
    <cellStyle name="Vírgula 8 2 2 3 2 5 2 2" xfId="18264"/>
    <cellStyle name="Vírgula 8 2 2 3 2 5 3" xfId="15510"/>
    <cellStyle name="Vírgula 8 2 2 3 2 6" xfId="12418"/>
    <cellStyle name="Vírgula 8 2 2 3 2 6 2" xfId="17898"/>
    <cellStyle name="Vírgula 8 2 2 3 2 7" xfId="15144"/>
    <cellStyle name="Vírgula 8 2 2 3 3" xfId="4344"/>
    <cellStyle name="Vírgula 8 2 2 3 3 2" xfId="9329"/>
    <cellStyle name="Vírgula 8 2 2 3 3 2 2" xfId="14154"/>
    <cellStyle name="Vírgula 8 2 2 3 3 2 2 2" xfId="19634"/>
    <cellStyle name="Vírgula 8 2 2 3 3 2 3" xfId="16879"/>
    <cellStyle name="Vírgula 8 2 2 3 3 3" xfId="12982"/>
    <cellStyle name="Vírgula 8 2 2 3 3 3 2" xfId="18462"/>
    <cellStyle name="Vírgula 8 2 2 3 3 4" xfId="15708"/>
    <cellStyle name="Vírgula 8 2 2 3 4" xfId="6087"/>
    <cellStyle name="Vírgula 8 2 2 3 4 2" xfId="11029"/>
    <cellStyle name="Vírgula 8 2 2 3 4 2 2" xfId="14560"/>
    <cellStyle name="Vírgula 8 2 2 3 4 2 2 2" xfId="20040"/>
    <cellStyle name="Vírgula 8 2 2 3 4 2 3" xfId="17285"/>
    <cellStyle name="Vírgula 8 2 2 3 4 3" xfId="13389"/>
    <cellStyle name="Vírgula 8 2 2 3 4 3 2" xfId="18869"/>
    <cellStyle name="Vírgula 8 2 2 3 4 4" xfId="16114"/>
    <cellStyle name="Vírgula 8 2 2 3 5" xfId="7595"/>
    <cellStyle name="Vírgula 8 2 2 3 5 2" xfId="13746"/>
    <cellStyle name="Vírgula 8 2 2 3 5 2 2" xfId="19226"/>
    <cellStyle name="Vírgula 8 2 2 3 5 3" xfId="16471"/>
    <cellStyle name="Vírgula 8 2 2 3 6" xfId="2634"/>
    <cellStyle name="Vírgula 8 2 2 3 6 2" xfId="12583"/>
    <cellStyle name="Vírgula 8 2 2 3 6 2 2" xfId="18063"/>
    <cellStyle name="Vírgula 8 2 2 3 6 3" xfId="15309"/>
    <cellStyle name="Vírgula 8 2 2 3 7" xfId="12203"/>
    <cellStyle name="Vírgula 8 2 2 3 7 2" xfId="17684"/>
    <cellStyle name="Vírgula 8 2 2 3 8" xfId="14942"/>
    <cellStyle name="Vírgula 8 2 2 4" xfId="1976"/>
    <cellStyle name="Vírgula 8 2 2 4 2" xfId="5327"/>
    <cellStyle name="Vírgula 8 2 2 4 2 2" xfId="10311"/>
    <cellStyle name="Vírgula 8 2 2 4 2 2 2" xfId="14358"/>
    <cellStyle name="Vírgula 8 2 2 4 2 2 2 2" xfId="19838"/>
    <cellStyle name="Vírgula 8 2 2 4 2 2 3" xfId="17083"/>
    <cellStyle name="Vírgula 8 2 2 4 2 3" xfId="13186"/>
    <cellStyle name="Vírgula 8 2 2 4 2 3 2" xfId="18666"/>
    <cellStyle name="Vírgula 8 2 2 4 2 4" xfId="15912"/>
    <cellStyle name="Vírgula 8 2 2 4 3" xfId="7056"/>
    <cellStyle name="Vírgula 8 2 2 4 3 2" xfId="11998"/>
    <cellStyle name="Vírgula 8 2 2 4 3 2 2" xfId="14758"/>
    <cellStyle name="Vírgula 8 2 2 4 3 2 2 2" xfId="20238"/>
    <cellStyle name="Vírgula 8 2 2 4 3 2 3" xfId="17483"/>
    <cellStyle name="Vírgula 8 2 2 4 3 3" xfId="13587"/>
    <cellStyle name="Vírgula 8 2 2 4 3 3 2" xfId="19067"/>
    <cellStyle name="Vírgula 8 2 2 4 3 4" xfId="16312"/>
    <cellStyle name="Vírgula 8 2 2 4 4" xfId="8564"/>
    <cellStyle name="Vírgula 8 2 2 4 4 2" xfId="13944"/>
    <cellStyle name="Vírgula 8 2 2 4 4 2 2" xfId="19424"/>
    <cellStyle name="Vírgula 8 2 2 4 4 3" xfId="16669"/>
    <cellStyle name="Vírgula 8 2 2 4 5" xfId="3603"/>
    <cellStyle name="Vírgula 8 2 2 4 5 2" xfId="12781"/>
    <cellStyle name="Vírgula 8 2 2 4 5 2 2" xfId="18261"/>
    <cellStyle name="Vírgula 8 2 2 4 5 3" xfId="15507"/>
    <cellStyle name="Vírgula 8 2 2 4 6" xfId="12415"/>
    <cellStyle name="Vírgula 8 2 2 4 6 2" xfId="17895"/>
    <cellStyle name="Vírgula 8 2 2 4 7" xfId="15141"/>
    <cellStyle name="Vírgula 8 2 2 5" xfId="3742"/>
    <cellStyle name="Vírgula 8 2 2 5 2" xfId="5417"/>
    <cellStyle name="Vírgula 8 2 2 5 2 2" xfId="10393"/>
    <cellStyle name="Vírgula 8 2 2 5 2 2 2" xfId="14413"/>
    <cellStyle name="Vírgula 8 2 2 5 2 2 2 2" xfId="19893"/>
    <cellStyle name="Vírgula 8 2 2 5 2 2 3" xfId="17138"/>
    <cellStyle name="Vírgula 8 2 2 5 2 3" xfId="13242"/>
    <cellStyle name="Vírgula 8 2 2 5 2 3 2" xfId="18722"/>
    <cellStyle name="Vírgula 8 2 2 5 2 4" xfId="15967"/>
    <cellStyle name="Vírgula 8 2 2 5 3" xfId="8702"/>
    <cellStyle name="Vírgula 8 2 2 5 3 2" xfId="14009"/>
    <cellStyle name="Vírgula 8 2 2 5 3 2 2" xfId="19489"/>
    <cellStyle name="Vírgula 8 2 2 5 3 3" xfId="16734"/>
    <cellStyle name="Vírgula 8 2 2 5 4" xfId="12844"/>
    <cellStyle name="Vírgula 8 2 2 5 4 2" xfId="18324"/>
    <cellStyle name="Vírgula 8 2 2 5 5" xfId="15570"/>
    <cellStyle name="Vírgula 8 2 2 6" xfId="4066"/>
    <cellStyle name="Vírgula 8 2 2 6 2" xfId="8838"/>
    <cellStyle name="Vírgula 8 2 2 6 2 2" xfId="14041"/>
    <cellStyle name="Vírgula 8 2 2 6 2 2 2" xfId="19521"/>
    <cellStyle name="Vírgula 8 2 2 6 2 3" xfId="16766"/>
    <cellStyle name="Vírgula 8 2 2 6 3" xfId="12917"/>
    <cellStyle name="Vírgula 8 2 2 6 3 2" xfId="18397"/>
    <cellStyle name="Vírgula 8 2 2 6 4" xfId="15643"/>
    <cellStyle name="Vírgula 8 2 2 7" xfId="5592"/>
    <cellStyle name="Vírgula 8 2 2 7 2" xfId="10535"/>
    <cellStyle name="Vírgula 8 2 2 7 2 2" xfId="14445"/>
    <cellStyle name="Vírgula 8 2 2 7 2 2 2" xfId="19925"/>
    <cellStyle name="Vírgula 8 2 2 7 2 3" xfId="17170"/>
    <cellStyle name="Vírgula 8 2 2 7 3" xfId="13274"/>
    <cellStyle name="Vírgula 8 2 2 7 3 2" xfId="18754"/>
    <cellStyle name="Vírgula 8 2 2 7 4" xfId="15999"/>
    <cellStyle name="Vírgula 8 2 2 8" xfId="5814"/>
    <cellStyle name="Vírgula 8 2 2 8 2" xfId="10756"/>
    <cellStyle name="Vírgula 8 2 2 8 2 2" xfId="14495"/>
    <cellStyle name="Vírgula 8 2 2 8 2 2 2" xfId="19975"/>
    <cellStyle name="Vírgula 8 2 2 8 2 3" xfId="17220"/>
    <cellStyle name="Vírgula 8 2 2 8 3" xfId="13324"/>
    <cellStyle name="Vírgula 8 2 2 8 3 2" xfId="18804"/>
    <cellStyle name="Vírgula 8 2 2 8 4" xfId="16049"/>
    <cellStyle name="Vírgula 8 2 2 9" xfId="7322"/>
    <cellStyle name="Vírgula 8 2 2 9 2" xfId="13681"/>
    <cellStyle name="Vírgula 8 2 2 9 2 2" xfId="19161"/>
    <cellStyle name="Vírgula 8 2 2 9 3" xfId="16406"/>
    <cellStyle name="Vírgula 8 2 3" xfId="661"/>
    <cellStyle name="Vírgula 8 2 3 10" xfId="2404"/>
    <cellStyle name="Vírgula 8 2 3 10 2" xfId="12528"/>
    <cellStyle name="Vírgula 8 2 3 10 2 2" xfId="18008"/>
    <cellStyle name="Vírgula 8 2 3 10 3" xfId="15254"/>
    <cellStyle name="Vírgula 8 2 3 11" xfId="12146"/>
    <cellStyle name="Vírgula 8 2 3 11 2" xfId="17627"/>
    <cellStyle name="Vírgula 8 2 3 12" xfId="14886"/>
    <cellStyle name="Vírgula 8 2 3 2" xfId="802"/>
    <cellStyle name="Vírgula 8 2 3 2 2" xfId="1267"/>
    <cellStyle name="Vírgula 8 2 3 2 2 2" xfId="1982"/>
    <cellStyle name="Vírgula 8 2 3 2 2 2 2" xfId="5333"/>
    <cellStyle name="Vírgula 8 2 3 2 2 2 2 2" xfId="10317"/>
    <cellStyle name="Vírgula 8 2 3 2 2 2 2 2 2" xfId="14364"/>
    <cellStyle name="Vírgula 8 2 3 2 2 2 2 2 2 2" xfId="19844"/>
    <cellStyle name="Vírgula 8 2 3 2 2 2 2 2 3" xfId="17089"/>
    <cellStyle name="Vírgula 8 2 3 2 2 2 2 3" xfId="13192"/>
    <cellStyle name="Vírgula 8 2 3 2 2 2 2 3 2" xfId="18672"/>
    <cellStyle name="Vírgula 8 2 3 2 2 2 2 4" xfId="15918"/>
    <cellStyle name="Vírgula 8 2 3 2 2 2 3" xfId="7062"/>
    <cellStyle name="Vírgula 8 2 3 2 2 2 3 2" xfId="12004"/>
    <cellStyle name="Vírgula 8 2 3 2 2 2 3 2 2" xfId="14764"/>
    <cellStyle name="Vírgula 8 2 3 2 2 2 3 2 2 2" xfId="20244"/>
    <cellStyle name="Vírgula 8 2 3 2 2 2 3 2 3" xfId="17489"/>
    <cellStyle name="Vírgula 8 2 3 2 2 2 3 3" xfId="13593"/>
    <cellStyle name="Vírgula 8 2 3 2 2 2 3 3 2" xfId="19073"/>
    <cellStyle name="Vírgula 8 2 3 2 2 2 3 4" xfId="16318"/>
    <cellStyle name="Vírgula 8 2 3 2 2 2 4" xfId="8570"/>
    <cellStyle name="Vírgula 8 2 3 2 2 2 4 2" xfId="13950"/>
    <cellStyle name="Vírgula 8 2 3 2 2 2 4 2 2" xfId="19430"/>
    <cellStyle name="Vírgula 8 2 3 2 2 2 4 3" xfId="16675"/>
    <cellStyle name="Vírgula 8 2 3 2 2 2 5" xfId="3609"/>
    <cellStyle name="Vírgula 8 2 3 2 2 2 5 2" xfId="12787"/>
    <cellStyle name="Vírgula 8 2 3 2 2 2 5 2 2" xfId="18267"/>
    <cellStyle name="Vírgula 8 2 3 2 2 2 5 3" xfId="15513"/>
    <cellStyle name="Vírgula 8 2 3 2 2 2 6" xfId="12421"/>
    <cellStyle name="Vírgula 8 2 3 2 2 2 6 2" xfId="17901"/>
    <cellStyle name="Vírgula 8 2 3 2 2 2 7" xfId="15147"/>
    <cellStyle name="Vírgula 8 2 3 2 2 3" xfId="4628"/>
    <cellStyle name="Vírgula 8 2 3 2 2 3 2" xfId="9612"/>
    <cellStyle name="Vírgula 8 2 3 2 2 3 2 2" xfId="14222"/>
    <cellStyle name="Vírgula 8 2 3 2 2 3 2 2 2" xfId="19702"/>
    <cellStyle name="Vírgula 8 2 3 2 2 3 2 3" xfId="16947"/>
    <cellStyle name="Vírgula 8 2 3 2 2 3 3" xfId="13050"/>
    <cellStyle name="Vírgula 8 2 3 2 2 3 3 2" xfId="18530"/>
    <cellStyle name="Vírgula 8 2 3 2 2 3 4" xfId="15776"/>
    <cellStyle name="Vírgula 8 2 3 2 2 4" xfId="6359"/>
    <cellStyle name="Vírgula 8 2 3 2 2 4 2" xfId="11301"/>
    <cellStyle name="Vírgula 8 2 3 2 2 4 2 2" xfId="14624"/>
    <cellStyle name="Vírgula 8 2 3 2 2 4 2 2 2" xfId="20104"/>
    <cellStyle name="Vírgula 8 2 3 2 2 4 2 3" xfId="17349"/>
    <cellStyle name="Vírgula 8 2 3 2 2 4 3" xfId="13453"/>
    <cellStyle name="Vírgula 8 2 3 2 2 4 3 2" xfId="18933"/>
    <cellStyle name="Vírgula 8 2 3 2 2 4 4" xfId="16178"/>
    <cellStyle name="Vírgula 8 2 3 2 2 5" xfId="7867"/>
    <cellStyle name="Vírgula 8 2 3 2 2 5 2" xfId="13810"/>
    <cellStyle name="Vírgula 8 2 3 2 2 5 2 2" xfId="19290"/>
    <cellStyle name="Vírgula 8 2 3 2 2 5 3" xfId="16535"/>
    <cellStyle name="Vírgula 8 2 3 2 2 6" xfId="2906"/>
    <cellStyle name="Vírgula 8 2 3 2 2 6 2" xfId="12647"/>
    <cellStyle name="Vírgula 8 2 3 2 2 6 2 2" xfId="18127"/>
    <cellStyle name="Vírgula 8 2 3 2 2 6 3" xfId="15373"/>
    <cellStyle name="Vírgula 8 2 3 2 2 7" xfId="12281"/>
    <cellStyle name="Vírgula 8 2 3 2 2 7 2" xfId="17761"/>
    <cellStyle name="Vírgula 8 2 3 2 2 8" xfId="15007"/>
    <cellStyle name="Vírgula 8 2 3 2 3" xfId="1981"/>
    <cellStyle name="Vírgula 8 2 3 2 3 2" xfId="5332"/>
    <cellStyle name="Vírgula 8 2 3 2 3 2 2" xfId="10316"/>
    <cellStyle name="Vírgula 8 2 3 2 3 2 2 2" xfId="14363"/>
    <cellStyle name="Vírgula 8 2 3 2 3 2 2 2 2" xfId="19843"/>
    <cellStyle name="Vírgula 8 2 3 2 3 2 2 3" xfId="17088"/>
    <cellStyle name="Vírgula 8 2 3 2 3 2 3" xfId="13191"/>
    <cellStyle name="Vírgula 8 2 3 2 3 2 3 2" xfId="18671"/>
    <cellStyle name="Vírgula 8 2 3 2 3 2 4" xfId="15917"/>
    <cellStyle name="Vírgula 8 2 3 2 3 3" xfId="7061"/>
    <cellStyle name="Vírgula 8 2 3 2 3 3 2" xfId="12003"/>
    <cellStyle name="Vírgula 8 2 3 2 3 3 2 2" xfId="14763"/>
    <cellStyle name="Vírgula 8 2 3 2 3 3 2 2 2" xfId="20243"/>
    <cellStyle name="Vírgula 8 2 3 2 3 3 2 3" xfId="17488"/>
    <cellStyle name="Vírgula 8 2 3 2 3 3 3" xfId="13592"/>
    <cellStyle name="Vírgula 8 2 3 2 3 3 3 2" xfId="19072"/>
    <cellStyle name="Vírgula 8 2 3 2 3 3 4" xfId="16317"/>
    <cellStyle name="Vírgula 8 2 3 2 3 4" xfId="8569"/>
    <cellStyle name="Vírgula 8 2 3 2 3 4 2" xfId="13949"/>
    <cellStyle name="Vírgula 8 2 3 2 3 4 2 2" xfId="19429"/>
    <cellStyle name="Vírgula 8 2 3 2 3 4 3" xfId="16674"/>
    <cellStyle name="Vírgula 8 2 3 2 3 5" xfId="3608"/>
    <cellStyle name="Vírgula 8 2 3 2 3 5 2" xfId="12786"/>
    <cellStyle name="Vírgula 8 2 3 2 3 5 2 2" xfId="18266"/>
    <cellStyle name="Vírgula 8 2 3 2 3 5 3" xfId="15512"/>
    <cellStyle name="Vírgula 8 2 3 2 3 6" xfId="12420"/>
    <cellStyle name="Vírgula 8 2 3 2 3 6 2" xfId="17900"/>
    <cellStyle name="Vírgula 8 2 3 2 3 7" xfId="15146"/>
    <cellStyle name="Vírgula 8 2 3 2 4" xfId="4245"/>
    <cellStyle name="Vírgula 8 2 3 2 4 2" xfId="9231"/>
    <cellStyle name="Vírgula 8 2 3 2 4 2 2" xfId="14131"/>
    <cellStyle name="Vírgula 8 2 3 2 4 2 2 2" xfId="19611"/>
    <cellStyle name="Vírgula 8 2 3 2 4 2 3" xfId="16856"/>
    <cellStyle name="Vírgula 8 2 3 2 4 3" xfId="12959"/>
    <cellStyle name="Vírgula 8 2 3 2 4 3 2" xfId="18439"/>
    <cellStyle name="Vírgula 8 2 3 2 4 4" xfId="15685"/>
    <cellStyle name="Vírgula 8 2 3 2 5" xfId="5992"/>
    <cellStyle name="Vírgula 8 2 3 2 5 2" xfId="10934"/>
    <cellStyle name="Vírgula 8 2 3 2 5 2 2" xfId="14537"/>
    <cellStyle name="Vírgula 8 2 3 2 5 2 2 2" xfId="20017"/>
    <cellStyle name="Vírgula 8 2 3 2 5 2 3" xfId="17262"/>
    <cellStyle name="Vírgula 8 2 3 2 5 3" xfId="13366"/>
    <cellStyle name="Vírgula 8 2 3 2 5 3 2" xfId="18846"/>
    <cellStyle name="Vírgula 8 2 3 2 5 4" xfId="16091"/>
    <cellStyle name="Vírgula 8 2 3 2 6" xfId="7500"/>
    <cellStyle name="Vírgula 8 2 3 2 6 2" xfId="13723"/>
    <cellStyle name="Vírgula 8 2 3 2 6 2 2" xfId="19203"/>
    <cellStyle name="Vírgula 8 2 3 2 6 3" xfId="16448"/>
    <cellStyle name="Vírgula 8 2 3 2 7" xfId="2539"/>
    <cellStyle name="Vírgula 8 2 3 2 7 2" xfId="12560"/>
    <cellStyle name="Vírgula 8 2 3 2 7 2 2" xfId="18040"/>
    <cellStyle name="Vírgula 8 2 3 2 7 3" xfId="15286"/>
    <cellStyle name="Vírgula 8 2 3 2 8" xfId="12178"/>
    <cellStyle name="Vírgula 8 2 3 2 8 2" xfId="17659"/>
    <cellStyle name="Vírgula 8 2 3 2 9" xfId="14918"/>
    <cellStyle name="Vírgula 8 2 3 3" xfId="955"/>
    <cellStyle name="Vírgula 8 2 3 3 2" xfId="1983"/>
    <cellStyle name="Vírgula 8 2 3 3 2 2" xfId="5334"/>
    <cellStyle name="Vírgula 8 2 3 3 2 2 2" xfId="10318"/>
    <cellStyle name="Vírgula 8 2 3 3 2 2 2 2" xfId="14365"/>
    <cellStyle name="Vírgula 8 2 3 3 2 2 2 2 2" xfId="19845"/>
    <cellStyle name="Vírgula 8 2 3 3 2 2 2 3" xfId="17090"/>
    <cellStyle name="Vírgula 8 2 3 3 2 2 3" xfId="13193"/>
    <cellStyle name="Vírgula 8 2 3 3 2 2 3 2" xfId="18673"/>
    <cellStyle name="Vírgula 8 2 3 3 2 2 4" xfId="15919"/>
    <cellStyle name="Vírgula 8 2 3 3 2 3" xfId="7063"/>
    <cellStyle name="Vírgula 8 2 3 3 2 3 2" xfId="12005"/>
    <cellStyle name="Vírgula 8 2 3 3 2 3 2 2" xfId="14765"/>
    <cellStyle name="Vírgula 8 2 3 3 2 3 2 2 2" xfId="20245"/>
    <cellStyle name="Vírgula 8 2 3 3 2 3 2 3" xfId="17490"/>
    <cellStyle name="Vírgula 8 2 3 3 2 3 3" xfId="13594"/>
    <cellStyle name="Vírgula 8 2 3 3 2 3 3 2" xfId="19074"/>
    <cellStyle name="Vírgula 8 2 3 3 2 3 4" xfId="16319"/>
    <cellStyle name="Vírgula 8 2 3 3 2 4" xfId="8571"/>
    <cellStyle name="Vírgula 8 2 3 3 2 4 2" xfId="13951"/>
    <cellStyle name="Vírgula 8 2 3 3 2 4 2 2" xfId="19431"/>
    <cellStyle name="Vírgula 8 2 3 3 2 4 3" xfId="16676"/>
    <cellStyle name="Vírgula 8 2 3 3 2 5" xfId="3610"/>
    <cellStyle name="Vírgula 8 2 3 3 2 5 2" xfId="12788"/>
    <cellStyle name="Vírgula 8 2 3 3 2 5 2 2" xfId="18268"/>
    <cellStyle name="Vírgula 8 2 3 3 2 5 3" xfId="15514"/>
    <cellStyle name="Vírgula 8 2 3 3 2 6" xfId="12422"/>
    <cellStyle name="Vírgula 8 2 3 3 2 6 2" xfId="17902"/>
    <cellStyle name="Vírgula 8 2 3 3 2 7" xfId="15148"/>
    <cellStyle name="Vírgula 8 2 3 3 3" xfId="4387"/>
    <cellStyle name="Vírgula 8 2 3 3 3 2" xfId="9372"/>
    <cellStyle name="Vírgula 8 2 3 3 3 2 2" xfId="14164"/>
    <cellStyle name="Vírgula 8 2 3 3 3 2 2 2" xfId="19644"/>
    <cellStyle name="Vírgula 8 2 3 3 3 2 3" xfId="16889"/>
    <cellStyle name="Vírgula 8 2 3 3 3 3" xfId="12992"/>
    <cellStyle name="Vírgula 8 2 3 3 3 3 2" xfId="18472"/>
    <cellStyle name="Vírgula 8 2 3 3 3 4" xfId="15718"/>
    <cellStyle name="Vírgula 8 2 3 3 4" xfId="6130"/>
    <cellStyle name="Vírgula 8 2 3 3 4 2" xfId="11072"/>
    <cellStyle name="Vírgula 8 2 3 3 4 2 2" xfId="14570"/>
    <cellStyle name="Vírgula 8 2 3 3 4 2 2 2" xfId="20050"/>
    <cellStyle name="Vírgula 8 2 3 3 4 2 3" xfId="17295"/>
    <cellStyle name="Vírgula 8 2 3 3 4 3" xfId="13399"/>
    <cellStyle name="Vírgula 8 2 3 3 4 3 2" xfId="18879"/>
    <cellStyle name="Vírgula 8 2 3 3 4 4" xfId="16124"/>
    <cellStyle name="Vírgula 8 2 3 3 5" xfId="7638"/>
    <cellStyle name="Vírgula 8 2 3 3 5 2" xfId="13756"/>
    <cellStyle name="Vírgula 8 2 3 3 5 2 2" xfId="19236"/>
    <cellStyle name="Vírgula 8 2 3 3 5 3" xfId="16481"/>
    <cellStyle name="Vírgula 8 2 3 3 6" xfId="2677"/>
    <cellStyle name="Vírgula 8 2 3 3 6 2" xfId="12593"/>
    <cellStyle name="Vírgula 8 2 3 3 6 2 2" xfId="18073"/>
    <cellStyle name="Vírgula 8 2 3 3 6 3" xfId="15319"/>
    <cellStyle name="Vírgula 8 2 3 3 7" xfId="12213"/>
    <cellStyle name="Vírgula 8 2 3 3 7 2" xfId="17694"/>
    <cellStyle name="Vírgula 8 2 3 3 8" xfId="14952"/>
    <cellStyle name="Vírgula 8 2 3 4" xfId="1980"/>
    <cellStyle name="Vírgula 8 2 3 4 2" xfId="5331"/>
    <cellStyle name="Vírgula 8 2 3 4 2 2" xfId="10315"/>
    <cellStyle name="Vírgula 8 2 3 4 2 2 2" xfId="14362"/>
    <cellStyle name="Vírgula 8 2 3 4 2 2 2 2" xfId="19842"/>
    <cellStyle name="Vírgula 8 2 3 4 2 2 3" xfId="17087"/>
    <cellStyle name="Vírgula 8 2 3 4 2 3" xfId="13190"/>
    <cellStyle name="Vírgula 8 2 3 4 2 3 2" xfId="18670"/>
    <cellStyle name="Vírgula 8 2 3 4 2 4" xfId="15916"/>
    <cellStyle name="Vírgula 8 2 3 4 3" xfId="7060"/>
    <cellStyle name="Vírgula 8 2 3 4 3 2" xfId="12002"/>
    <cellStyle name="Vírgula 8 2 3 4 3 2 2" xfId="14762"/>
    <cellStyle name="Vírgula 8 2 3 4 3 2 2 2" xfId="20242"/>
    <cellStyle name="Vírgula 8 2 3 4 3 2 3" xfId="17487"/>
    <cellStyle name="Vírgula 8 2 3 4 3 3" xfId="13591"/>
    <cellStyle name="Vírgula 8 2 3 4 3 3 2" xfId="19071"/>
    <cellStyle name="Vírgula 8 2 3 4 3 4" xfId="16316"/>
    <cellStyle name="Vírgula 8 2 3 4 4" xfId="8568"/>
    <cellStyle name="Vírgula 8 2 3 4 4 2" xfId="13948"/>
    <cellStyle name="Vírgula 8 2 3 4 4 2 2" xfId="19428"/>
    <cellStyle name="Vírgula 8 2 3 4 4 3" xfId="16673"/>
    <cellStyle name="Vírgula 8 2 3 4 5" xfId="3607"/>
    <cellStyle name="Vírgula 8 2 3 4 5 2" xfId="12785"/>
    <cellStyle name="Vírgula 8 2 3 4 5 2 2" xfId="18265"/>
    <cellStyle name="Vírgula 8 2 3 4 5 3" xfId="15511"/>
    <cellStyle name="Vírgula 8 2 3 4 6" xfId="12419"/>
    <cellStyle name="Vírgula 8 2 3 4 6 2" xfId="17899"/>
    <cellStyle name="Vírgula 8 2 3 4 7" xfId="15145"/>
    <cellStyle name="Vírgula 8 2 3 5" xfId="3785"/>
    <cellStyle name="Vírgula 8 2 3 5 2" xfId="5382"/>
    <cellStyle name="Vírgula 8 2 3 5 2 2" xfId="10363"/>
    <cellStyle name="Vírgula 8 2 3 5 2 2 2" xfId="14404"/>
    <cellStyle name="Vírgula 8 2 3 5 2 2 2 2" xfId="19884"/>
    <cellStyle name="Vírgula 8 2 3 5 2 2 3" xfId="17129"/>
    <cellStyle name="Vírgula 8 2 3 5 2 3" xfId="13232"/>
    <cellStyle name="Vírgula 8 2 3 5 2 3 2" xfId="18712"/>
    <cellStyle name="Vírgula 8 2 3 5 2 4" xfId="15958"/>
    <cellStyle name="Vírgula 8 2 3 5 3" xfId="8745"/>
    <cellStyle name="Vírgula 8 2 3 5 3 2" xfId="14019"/>
    <cellStyle name="Vírgula 8 2 3 5 3 2 2" xfId="19499"/>
    <cellStyle name="Vírgula 8 2 3 5 3 3" xfId="16744"/>
    <cellStyle name="Vírgula 8 2 3 5 4" xfId="12854"/>
    <cellStyle name="Vírgula 8 2 3 5 4 2" xfId="18334"/>
    <cellStyle name="Vírgula 8 2 3 5 5" xfId="15580"/>
    <cellStyle name="Vírgula 8 2 3 6" xfId="4110"/>
    <cellStyle name="Vírgula 8 2 3 6 2" xfId="8881"/>
    <cellStyle name="Vírgula 8 2 3 6 2 2" xfId="14051"/>
    <cellStyle name="Vírgula 8 2 3 6 2 2 2" xfId="19531"/>
    <cellStyle name="Vírgula 8 2 3 6 2 3" xfId="16776"/>
    <cellStyle name="Vírgula 8 2 3 6 3" xfId="12927"/>
    <cellStyle name="Vírgula 8 2 3 6 3 2" xfId="18407"/>
    <cellStyle name="Vírgula 8 2 3 6 4" xfId="15653"/>
    <cellStyle name="Vírgula 8 2 3 7" xfId="5548"/>
    <cellStyle name="Vírgula 8 2 3 7 2" xfId="10498"/>
    <cellStyle name="Vírgula 8 2 3 7 2 2" xfId="14438"/>
    <cellStyle name="Vírgula 8 2 3 7 2 2 2" xfId="19918"/>
    <cellStyle name="Vírgula 8 2 3 7 2 3" xfId="17163"/>
    <cellStyle name="Vírgula 8 2 3 7 3" xfId="13267"/>
    <cellStyle name="Vírgula 8 2 3 7 3 2" xfId="18747"/>
    <cellStyle name="Vírgula 8 2 3 7 4" xfId="15992"/>
    <cellStyle name="Vírgula 8 2 3 8" xfId="5857"/>
    <cellStyle name="Vírgula 8 2 3 8 2" xfId="10799"/>
    <cellStyle name="Vírgula 8 2 3 8 2 2" xfId="14505"/>
    <cellStyle name="Vírgula 8 2 3 8 2 2 2" xfId="19985"/>
    <cellStyle name="Vírgula 8 2 3 8 2 3" xfId="17230"/>
    <cellStyle name="Vírgula 8 2 3 8 3" xfId="13334"/>
    <cellStyle name="Vírgula 8 2 3 8 3 2" xfId="18814"/>
    <cellStyle name="Vírgula 8 2 3 8 4" xfId="16059"/>
    <cellStyle name="Vírgula 8 2 3 9" xfId="7365"/>
    <cellStyle name="Vírgula 8 2 3 9 2" xfId="13691"/>
    <cellStyle name="Vírgula 8 2 3 9 2 2" xfId="19171"/>
    <cellStyle name="Vírgula 8 2 3 9 3" xfId="16416"/>
    <cellStyle name="Vírgula 8 2 4" xfId="502"/>
    <cellStyle name="Vírgula 8 2 4 2" xfId="1064"/>
    <cellStyle name="Vírgula 8 2 4 2 2" xfId="1985"/>
    <cellStyle name="Vírgula 8 2 4 2 2 2" xfId="5336"/>
    <cellStyle name="Vírgula 8 2 4 2 2 2 2" xfId="10320"/>
    <cellStyle name="Vírgula 8 2 4 2 2 2 2 2" xfId="14367"/>
    <cellStyle name="Vírgula 8 2 4 2 2 2 2 2 2" xfId="19847"/>
    <cellStyle name="Vírgula 8 2 4 2 2 2 2 3" xfId="17092"/>
    <cellStyle name="Vírgula 8 2 4 2 2 2 3" xfId="13195"/>
    <cellStyle name="Vírgula 8 2 4 2 2 2 3 2" xfId="18675"/>
    <cellStyle name="Vírgula 8 2 4 2 2 2 4" xfId="15921"/>
    <cellStyle name="Vírgula 8 2 4 2 2 3" xfId="7065"/>
    <cellStyle name="Vírgula 8 2 4 2 2 3 2" xfId="12007"/>
    <cellStyle name="Vírgula 8 2 4 2 2 3 2 2" xfId="14767"/>
    <cellStyle name="Vírgula 8 2 4 2 2 3 2 2 2" xfId="20247"/>
    <cellStyle name="Vírgula 8 2 4 2 2 3 2 3" xfId="17492"/>
    <cellStyle name="Vírgula 8 2 4 2 2 3 3" xfId="13596"/>
    <cellStyle name="Vírgula 8 2 4 2 2 3 3 2" xfId="19076"/>
    <cellStyle name="Vírgula 8 2 4 2 2 3 4" xfId="16321"/>
    <cellStyle name="Vírgula 8 2 4 2 2 4" xfId="8573"/>
    <cellStyle name="Vírgula 8 2 4 2 2 4 2" xfId="13953"/>
    <cellStyle name="Vírgula 8 2 4 2 2 4 2 2" xfId="19433"/>
    <cellStyle name="Vírgula 8 2 4 2 2 4 3" xfId="16678"/>
    <cellStyle name="Vírgula 8 2 4 2 2 5" xfId="3612"/>
    <cellStyle name="Vírgula 8 2 4 2 2 5 2" xfId="12790"/>
    <cellStyle name="Vírgula 8 2 4 2 2 5 2 2" xfId="18270"/>
    <cellStyle name="Vírgula 8 2 4 2 2 5 3" xfId="15516"/>
    <cellStyle name="Vírgula 8 2 4 2 2 6" xfId="12424"/>
    <cellStyle name="Vírgula 8 2 4 2 2 6 2" xfId="17904"/>
    <cellStyle name="Vírgula 8 2 4 2 2 7" xfId="15150"/>
    <cellStyle name="Vírgula 8 2 4 2 3" xfId="4479"/>
    <cellStyle name="Vírgula 8 2 4 2 3 2" xfId="9464"/>
    <cellStyle name="Vírgula 8 2 4 2 3 2 2" xfId="14186"/>
    <cellStyle name="Vírgula 8 2 4 2 3 2 2 2" xfId="19666"/>
    <cellStyle name="Vírgula 8 2 4 2 3 2 3" xfId="16911"/>
    <cellStyle name="Vírgula 8 2 4 2 3 3" xfId="13014"/>
    <cellStyle name="Vírgula 8 2 4 2 3 3 2" xfId="18494"/>
    <cellStyle name="Vírgula 8 2 4 2 3 4" xfId="15740"/>
    <cellStyle name="Vírgula 8 2 4 2 4" xfId="6219"/>
    <cellStyle name="Vírgula 8 2 4 2 4 2" xfId="11161"/>
    <cellStyle name="Vírgula 8 2 4 2 4 2 2" xfId="14591"/>
    <cellStyle name="Vírgula 8 2 4 2 4 2 2 2" xfId="20071"/>
    <cellStyle name="Vírgula 8 2 4 2 4 2 3" xfId="17316"/>
    <cellStyle name="Vírgula 8 2 4 2 4 3" xfId="13420"/>
    <cellStyle name="Vírgula 8 2 4 2 4 3 2" xfId="18900"/>
    <cellStyle name="Vírgula 8 2 4 2 4 4" xfId="16145"/>
    <cellStyle name="Vírgula 8 2 4 2 5" xfId="7727"/>
    <cellStyle name="Vírgula 8 2 4 2 5 2" xfId="13777"/>
    <cellStyle name="Vírgula 8 2 4 2 5 2 2" xfId="19257"/>
    <cellStyle name="Vírgula 8 2 4 2 5 3" xfId="16502"/>
    <cellStyle name="Vírgula 8 2 4 2 6" xfId="2766"/>
    <cellStyle name="Vírgula 8 2 4 2 6 2" xfId="12614"/>
    <cellStyle name="Vírgula 8 2 4 2 6 2 2" xfId="18094"/>
    <cellStyle name="Vírgula 8 2 4 2 6 3" xfId="15340"/>
    <cellStyle name="Vírgula 8 2 4 2 7" xfId="12240"/>
    <cellStyle name="Vírgula 8 2 4 2 7 2" xfId="17721"/>
    <cellStyle name="Vírgula 8 2 4 2 8" xfId="14974"/>
    <cellStyle name="Vírgula 8 2 4 3" xfId="1984"/>
    <cellStyle name="Vírgula 8 2 4 3 2" xfId="5335"/>
    <cellStyle name="Vírgula 8 2 4 3 2 2" xfId="10319"/>
    <cellStyle name="Vírgula 8 2 4 3 2 2 2" xfId="14366"/>
    <cellStyle name="Vírgula 8 2 4 3 2 2 2 2" xfId="19846"/>
    <cellStyle name="Vírgula 8 2 4 3 2 2 3" xfId="17091"/>
    <cellStyle name="Vírgula 8 2 4 3 2 3" xfId="13194"/>
    <cellStyle name="Vírgula 8 2 4 3 2 3 2" xfId="18674"/>
    <cellStyle name="Vírgula 8 2 4 3 2 4" xfId="15920"/>
    <cellStyle name="Vírgula 8 2 4 3 3" xfId="7064"/>
    <cellStyle name="Vírgula 8 2 4 3 3 2" xfId="12006"/>
    <cellStyle name="Vírgula 8 2 4 3 3 2 2" xfId="14766"/>
    <cellStyle name="Vírgula 8 2 4 3 3 2 2 2" xfId="20246"/>
    <cellStyle name="Vírgula 8 2 4 3 3 2 3" xfId="17491"/>
    <cellStyle name="Vírgula 8 2 4 3 3 3" xfId="13595"/>
    <cellStyle name="Vírgula 8 2 4 3 3 3 2" xfId="19075"/>
    <cellStyle name="Vírgula 8 2 4 3 3 4" xfId="16320"/>
    <cellStyle name="Vírgula 8 2 4 3 4" xfId="8572"/>
    <cellStyle name="Vírgula 8 2 4 3 4 2" xfId="13952"/>
    <cellStyle name="Vírgula 8 2 4 3 4 2 2" xfId="19432"/>
    <cellStyle name="Vírgula 8 2 4 3 4 3" xfId="16677"/>
    <cellStyle name="Vírgula 8 2 4 3 5" xfId="3611"/>
    <cellStyle name="Vírgula 8 2 4 3 5 2" xfId="12789"/>
    <cellStyle name="Vírgula 8 2 4 3 5 2 2" xfId="18269"/>
    <cellStyle name="Vírgula 8 2 4 3 5 3" xfId="15515"/>
    <cellStyle name="Vírgula 8 2 4 3 6" xfId="12423"/>
    <cellStyle name="Vírgula 8 2 4 3 6 2" xfId="17903"/>
    <cellStyle name="Vírgula 8 2 4 3 7" xfId="15149"/>
    <cellStyle name="Vírgula 8 2 4 4" xfId="4011"/>
    <cellStyle name="Vírgula 8 2 4 4 2" xfId="9083"/>
    <cellStyle name="Vírgula 8 2 4 4 2 2" xfId="14097"/>
    <cellStyle name="Vírgula 8 2 4 4 2 2 2" xfId="19577"/>
    <cellStyle name="Vírgula 8 2 4 4 2 3" xfId="16822"/>
    <cellStyle name="Vírgula 8 2 4 4 3" xfId="12905"/>
    <cellStyle name="Vírgula 8 2 4 4 3 2" xfId="18385"/>
    <cellStyle name="Vírgula 8 2 4 4 4" xfId="15631"/>
    <cellStyle name="Vírgula 8 2 4 5" xfId="5767"/>
    <cellStyle name="Vírgula 8 2 4 5 2" xfId="10709"/>
    <cellStyle name="Vírgula 8 2 4 5 2 2" xfId="14484"/>
    <cellStyle name="Vírgula 8 2 4 5 2 2 2" xfId="19964"/>
    <cellStyle name="Vírgula 8 2 4 5 2 3" xfId="17209"/>
    <cellStyle name="Vírgula 8 2 4 5 3" xfId="13313"/>
    <cellStyle name="Vírgula 8 2 4 5 3 2" xfId="18793"/>
    <cellStyle name="Vírgula 8 2 4 5 4" xfId="16038"/>
    <cellStyle name="Vírgula 8 2 4 6" xfId="7275"/>
    <cellStyle name="Vírgula 8 2 4 6 2" xfId="13670"/>
    <cellStyle name="Vírgula 8 2 4 6 2 2" xfId="19150"/>
    <cellStyle name="Vírgula 8 2 4 6 3" xfId="16395"/>
    <cellStyle name="Vírgula 8 2 4 7" xfId="2314"/>
    <cellStyle name="Vírgula 8 2 4 7 2" xfId="12507"/>
    <cellStyle name="Vírgula 8 2 4 7 2 2" xfId="17987"/>
    <cellStyle name="Vírgula 8 2 4 7 3" xfId="15233"/>
    <cellStyle name="Vírgula 8 2 4 8" xfId="12117"/>
    <cellStyle name="Vírgula 8 2 4 8 2" xfId="17598"/>
    <cellStyle name="Vírgula 8 2 4 9" xfId="14864"/>
    <cellStyle name="Vírgula 8 2 5" xfId="711"/>
    <cellStyle name="Vírgula 8 2 5 2" xfId="1177"/>
    <cellStyle name="Vírgula 8 2 5 2 2" xfId="1987"/>
    <cellStyle name="Vírgula 8 2 5 2 2 2" xfId="5338"/>
    <cellStyle name="Vírgula 8 2 5 2 2 2 2" xfId="10322"/>
    <cellStyle name="Vírgula 8 2 5 2 2 2 2 2" xfId="14369"/>
    <cellStyle name="Vírgula 8 2 5 2 2 2 2 2 2" xfId="19849"/>
    <cellStyle name="Vírgula 8 2 5 2 2 2 2 3" xfId="17094"/>
    <cellStyle name="Vírgula 8 2 5 2 2 2 3" xfId="13197"/>
    <cellStyle name="Vírgula 8 2 5 2 2 2 3 2" xfId="18677"/>
    <cellStyle name="Vírgula 8 2 5 2 2 2 4" xfId="15923"/>
    <cellStyle name="Vírgula 8 2 5 2 2 3" xfId="7067"/>
    <cellStyle name="Vírgula 8 2 5 2 2 3 2" xfId="12009"/>
    <cellStyle name="Vírgula 8 2 5 2 2 3 2 2" xfId="14769"/>
    <cellStyle name="Vírgula 8 2 5 2 2 3 2 2 2" xfId="20249"/>
    <cellStyle name="Vírgula 8 2 5 2 2 3 2 3" xfId="17494"/>
    <cellStyle name="Vírgula 8 2 5 2 2 3 3" xfId="13598"/>
    <cellStyle name="Vírgula 8 2 5 2 2 3 3 2" xfId="19078"/>
    <cellStyle name="Vírgula 8 2 5 2 2 3 4" xfId="16323"/>
    <cellStyle name="Vírgula 8 2 5 2 2 4" xfId="8575"/>
    <cellStyle name="Vírgula 8 2 5 2 2 4 2" xfId="13955"/>
    <cellStyle name="Vírgula 8 2 5 2 2 4 2 2" xfId="19435"/>
    <cellStyle name="Vírgula 8 2 5 2 2 4 3" xfId="16680"/>
    <cellStyle name="Vírgula 8 2 5 2 2 5" xfId="3614"/>
    <cellStyle name="Vírgula 8 2 5 2 2 5 2" xfId="12792"/>
    <cellStyle name="Vírgula 8 2 5 2 2 5 2 2" xfId="18272"/>
    <cellStyle name="Vírgula 8 2 5 2 2 5 3" xfId="15518"/>
    <cellStyle name="Vírgula 8 2 5 2 2 6" xfId="12426"/>
    <cellStyle name="Vírgula 8 2 5 2 2 6 2" xfId="17906"/>
    <cellStyle name="Vírgula 8 2 5 2 2 7" xfId="15152"/>
    <cellStyle name="Vírgula 8 2 5 2 3" xfId="4538"/>
    <cellStyle name="Vírgula 8 2 5 2 3 2" xfId="9522"/>
    <cellStyle name="Vírgula 8 2 5 2 3 2 2" xfId="14201"/>
    <cellStyle name="Vírgula 8 2 5 2 3 2 2 2" xfId="19681"/>
    <cellStyle name="Vírgula 8 2 5 2 3 2 3" xfId="16926"/>
    <cellStyle name="Vírgula 8 2 5 2 3 3" xfId="13029"/>
    <cellStyle name="Vírgula 8 2 5 2 3 3 2" xfId="18509"/>
    <cellStyle name="Vírgula 8 2 5 2 3 4" xfId="15755"/>
    <cellStyle name="Vírgula 8 2 5 2 4" xfId="6269"/>
    <cellStyle name="Vírgula 8 2 5 2 4 2" xfId="11211"/>
    <cellStyle name="Vírgula 8 2 5 2 4 2 2" xfId="14603"/>
    <cellStyle name="Vírgula 8 2 5 2 4 2 2 2" xfId="20083"/>
    <cellStyle name="Vírgula 8 2 5 2 4 2 3" xfId="17328"/>
    <cellStyle name="Vírgula 8 2 5 2 4 3" xfId="13432"/>
    <cellStyle name="Vírgula 8 2 5 2 4 3 2" xfId="18912"/>
    <cellStyle name="Vírgula 8 2 5 2 4 4" xfId="16157"/>
    <cellStyle name="Vírgula 8 2 5 2 5" xfId="7777"/>
    <cellStyle name="Vírgula 8 2 5 2 5 2" xfId="13789"/>
    <cellStyle name="Vírgula 8 2 5 2 5 2 2" xfId="19269"/>
    <cellStyle name="Vírgula 8 2 5 2 5 3" xfId="16514"/>
    <cellStyle name="Vírgula 8 2 5 2 6" xfId="2816"/>
    <cellStyle name="Vírgula 8 2 5 2 6 2" xfId="12626"/>
    <cellStyle name="Vírgula 8 2 5 2 6 2 2" xfId="18106"/>
    <cellStyle name="Vírgula 8 2 5 2 6 3" xfId="15352"/>
    <cellStyle name="Vírgula 8 2 5 2 7" xfId="12260"/>
    <cellStyle name="Vírgula 8 2 5 2 7 2" xfId="17740"/>
    <cellStyle name="Vírgula 8 2 5 2 8" xfId="14986"/>
    <cellStyle name="Vírgula 8 2 5 3" xfId="1986"/>
    <cellStyle name="Vírgula 8 2 5 3 2" xfId="5337"/>
    <cellStyle name="Vírgula 8 2 5 3 2 2" xfId="10321"/>
    <cellStyle name="Vírgula 8 2 5 3 2 2 2" xfId="14368"/>
    <cellStyle name="Vírgula 8 2 5 3 2 2 2 2" xfId="19848"/>
    <cellStyle name="Vírgula 8 2 5 3 2 2 3" xfId="17093"/>
    <cellStyle name="Vírgula 8 2 5 3 2 3" xfId="13196"/>
    <cellStyle name="Vírgula 8 2 5 3 2 3 2" xfId="18676"/>
    <cellStyle name="Vírgula 8 2 5 3 2 4" xfId="15922"/>
    <cellStyle name="Vírgula 8 2 5 3 3" xfId="7066"/>
    <cellStyle name="Vírgula 8 2 5 3 3 2" xfId="12008"/>
    <cellStyle name="Vírgula 8 2 5 3 3 2 2" xfId="14768"/>
    <cellStyle name="Vírgula 8 2 5 3 3 2 2 2" xfId="20248"/>
    <cellStyle name="Vírgula 8 2 5 3 3 2 3" xfId="17493"/>
    <cellStyle name="Vírgula 8 2 5 3 3 3" xfId="13597"/>
    <cellStyle name="Vírgula 8 2 5 3 3 3 2" xfId="19077"/>
    <cellStyle name="Vírgula 8 2 5 3 3 4" xfId="16322"/>
    <cellStyle name="Vírgula 8 2 5 3 4" xfId="8574"/>
    <cellStyle name="Vírgula 8 2 5 3 4 2" xfId="13954"/>
    <cellStyle name="Vírgula 8 2 5 3 4 2 2" xfId="19434"/>
    <cellStyle name="Vírgula 8 2 5 3 4 3" xfId="16679"/>
    <cellStyle name="Vírgula 8 2 5 3 5" xfId="3613"/>
    <cellStyle name="Vírgula 8 2 5 3 5 2" xfId="12791"/>
    <cellStyle name="Vírgula 8 2 5 3 5 2 2" xfId="18271"/>
    <cellStyle name="Vírgula 8 2 5 3 5 3" xfId="15517"/>
    <cellStyle name="Vírgula 8 2 5 3 6" xfId="12425"/>
    <cellStyle name="Vírgula 8 2 5 3 6 2" xfId="17905"/>
    <cellStyle name="Vírgula 8 2 5 3 7" xfId="15151"/>
    <cellStyle name="Vírgula 8 2 5 4" xfId="4155"/>
    <cellStyle name="Vírgula 8 2 5 4 2" xfId="9141"/>
    <cellStyle name="Vírgula 8 2 5 4 2 2" xfId="14110"/>
    <cellStyle name="Vírgula 8 2 5 4 2 2 2" xfId="19590"/>
    <cellStyle name="Vírgula 8 2 5 4 2 3" xfId="16835"/>
    <cellStyle name="Vírgula 8 2 5 4 3" xfId="12938"/>
    <cellStyle name="Vírgula 8 2 5 4 3 2" xfId="18418"/>
    <cellStyle name="Vírgula 8 2 5 4 4" xfId="15664"/>
    <cellStyle name="Vírgula 8 2 5 5" xfId="5902"/>
    <cellStyle name="Vírgula 8 2 5 5 2" xfId="10844"/>
    <cellStyle name="Vírgula 8 2 5 5 2 2" xfId="14516"/>
    <cellStyle name="Vírgula 8 2 5 5 2 2 2" xfId="19996"/>
    <cellStyle name="Vírgula 8 2 5 5 2 3" xfId="17241"/>
    <cellStyle name="Vírgula 8 2 5 5 3" xfId="13345"/>
    <cellStyle name="Vírgula 8 2 5 5 3 2" xfId="18825"/>
    <cellStyle name="Vírgula 8 2 5 5 4" xfId="16070"/>
    <cellStyle name="Vírgula 8 2 5 6" xfId="7410"/>
    <cellStyle name="Vírgula 8 2 5 6 2" xfId="13702"/>
    <cellStyle name="Vírgula 8 2 5 6 2 2" xfId="19182"/>
    <cellStyle name="Vírgula 8 2 5 6 3" xfId="16427"/>
    <cellStyle name="Vírgula 8 2 5 7" xfId="2449"/>
    <cellStyle name="Vírgula 8 2 5 7 2" xfId="12539"/>
    <cellStyle name="Vírgula 8 2 5 7 2 2" xfId="18019"/>
    <cellStyle name="Vírgula 8 2 5 7 3" xfId="15265"/>
    <cellStyle name="Vírgula 8 2 5 8" xfId="12157"/>
    <cellStyle name="Vírgula 8 2 5 8 2" xfId="17638"/>
    <cellStyle name="Vírgula 8 2 5 9" xfId="14897"/>
    <cellStyle name="Vírgula 8 2 6" xfId="386"/>
    <cellStyle name="Vírgula 8 2 6 2" xfId="1008"/>
    <cellStyle name="Vírgula 8 2 6 2 2" xfId="1989"/>
    <cellStyle name="Vírgula 8 2 6 2 2 2" xfId="5340"/>
    <cellStyle name="Vírgula 8 2 6 2 2 2 2" xfId="10324"/>
    <cellStyle name="Vírgula 8 2 6 2 2 2 2 2" xfId="14371"/>
    <cellStyle name="Vírgula 8 2 6 2 2 2 2 2 2" xfId="19851"/>
    <cellStyle name="Vírgula 8 2 6 2 2 2 2 3" xfId="17096"/>
    <cellStyle name="Vírgula 8 2 6 2 2 2 3" xfId="13199"/>
    <cellStyle name="Vírgula 8 2 6 2 2 2 3 2" xfId="18679"/>
    <cellStyle name="Vírgula 8 2 6 2 2 2 4" xfId="15925"/>
    <cellStyle name="Vírgula 8 2 6 2 2 3" xfId="7069"/>
    <cellStyle name="Vírgula 8 2 6 2 2 3 2" xfId="12011"/>
    <cellStyle name="Vírgula 8 2 6 2 2 3 2 2" xfId="14771"/>
    <cellStyle name="Vírgula 8 2 6 2 2 3 2 2 2" xfId="20251"/>
    <cellStyle name="Vírgula 8 2 6 2 2 3 2 3" xfId="17496"/>
    <cellStyle name="Vírgula 8 2 6 2 2 3 3" xfId="13600"/>
    <cellStyle name="Vírgula 8 2 6 2 2 3 3 2" xfId="19080"/>
    <cellStyle name="Vírgula 8 2 6 2 2 3 4" xfId="16325"/>
    <cellStyle name="Vírgula 8 2 6 2 2 4" xfId="8577"/>
    <cellStyle name="Vírgula 8 2 6 2 2 4 2" xfId="13957"/>
    <cellStyle name="Vírgula 8 2 6 2 2 4 2 2" xfId="19437"/>
    <cellStyle name="Vírgula 8 2 6 2 2 4 3" xfId="16682"/>
    <cellStyle name="Vírgula 8 2 6 2 2 5" xfId="3616"/>
    <cellStyle name="Vírgula 8 2 6 2 2 5 2" xfId="12794"/>
    <cellStyle name="Vírgula 8 2 6 2 2 5 2 2" xfId="18274"/>
    <cellStyle name="Vírgula 8 2 6 2 2 5 3" xfId="15520"/>
    <cellStyle name="Vírgula 8 2 6 2 2 6" xfId="12428"/>
    <cellStyle name="Vírgula 8 2 6 2 2 6 2" xfId="17908"/>
    <cellStyle name="Vírgula 8 2 6 2 2 7" xfId="15154"/>
    <cellStyle name="Vírgula 8 2 6 2 3" xfId="4433"/>
    <cellStyle name="Vírgula 8 2 6 2 3 2" xfId="9418"/>
    <cellStyle name="Vírgula 8 2 6 2 3 2 2" xfId="14176"/>
    <cellStyle name="Vírgula 8 2 6 2 3 2 2 2" xfId="19656"/>
    <cellStyle name="Vírgula 8 2 6 2 3 2 3" xfId="16901"/>
    <cellStyle name="Vírgula 8 2 6 2 3 3" xfId="13004"/>
    <cellStyle name="Vírgula 8 2 6 2 3 3 2" xfId="18484"/>
    <cellStyle name="Vírgula 8 2 6 2 3 4" xfId="15730"/>
    <cellStyle name="Vírgula 8 2 6 2 4" xfId="6175"/>
    <cellStyle name="Vírgula 8 2 6 2 4 2" xfId="11117"/>
    <cellStyle name="Vírgula 8 2 6 2 4 2 2" xfId="14581"/>
    <cellStyle name="Vírgula 8 2 6 2 4 2 2 2" xfId="20061"/>
    <cellStyle name="Vírgula 8 2 6 2 4 2 3" xfId="17306"/>
    <cellStyle name="Vírgula 8 2 6 2 4 3" xfId="13410"/>
    <cellStyle name="Vírgula 8 2 6 2 4 3 2" xfId="18890"/>
    <cellStyle name="Vírgula 8 2 6 2 4 4" xfId="16135"/>
    <cellStyle name="Vírgula 8 2 6 2 5" xfId="7683"/>
    <cellStyle name="Vírgula 8 2 6 2 5 2" xfId="13767"/>
    <cellStyle name="Vírgula 8 2 6 2 5 2 2" xfId="19247"/>
    <cellStyle name="Vírgula 8 2 6 2 5 3" xfId="16492"/>
    <cellStyle name="Vírgula 8 2 6 2 6" xfId="2722"/>
    <cellStyle name="Vírgula 8 2 6 2 6 2" xfId="12604"/>
    <cellStyle name="Vírgula 8 2 6 2 6 2 2" xfId="18084"/>
    <cellStyle name="Vírgula 8 2 6 2 6 3" xfId="15330"/>
    <cellStyle name="Vírgula 8 2 6 2 7" xfId="12226"/>
    <cellStyle name="Vírgula 8 2 6 2 7 2" xfId="17707"/>
    <cellStyle name="Vírgula 8 2 6 2 8" xfId="14964"/>
    <cellStyle name="Vírgula 8 2 6 3" xfId="1988"/>
    <cellStyle name="Vírgula 8 2 6 3 2" xfId="5339"/>
    <cellStyle name="Vírgula 8 2 6 3 2 2" xfId="10323"/>
    <cellStyle name="Vírgula 8 2 6 3 2 2 2" xfId="14370"/>
    <cellStyle name="Vírgula 8 2 6 3 2 2 2 2" xfId="19850"/>
    <cellStyle name="Vírgula 8 2 6 3 2 2 3" xfId="17095"/>
    <cellStyle name="Vírgula 8 2 6 3 2 3" xfId="13198"/>
    <cellStyle name="Vírgula 8 2 6 3 2 3 2" xfId="18678"/>
    <cellStyle name="Vírgula 8 2 6 3 2 4" xfId="15924"/>
    <cellStyle name="Vírgula 8 2 6 3 3" xfId="7068"/>
    <cellStyle name="Vírgula 8 2 6 3 3 2" xfId="12010"/>
    <cellStyle name="Vírgula 8 2 6 3 3 2 2" xfId="14770"/>
    <cellStyle name="Vírgula 8 2 6 3 3 2 2 2" xfId="20250"/>
    <cellStyle name="Vírgula 8 2 6 3 3 2 3" xfId="17495"/>
    <cellStyle name="Vírgula 8 2 6 3 3 3" xfId="13599"/>
    <cellStyle name="Vírgula 8 2 6 3 3 3 2" xfId="19079"/>
    <cellStyle name="Vírgula 8 2 6 3 3 4" xfId="16324"/>
    <cellStyle name="Vírgula 8 2 6 3 4" xfId="8576"/>
    <cellStyle name="Vírgula 8 2 6 3 4 2" xfId="13956"/>
    <cellStyle name="Vírgula 8 2 6 3 4 2 2" xfId="19436"/>
    <cellStyle name="Vírgula 8 2 6 3 4 3" xfId="16681"/>
    <cellStyle name="Vírgula 8 2 6 3 5" xfId="3615"/>
    <cellStyle name="Vírgula 8 2 6 3 5 2" xfId="12793"/>
    <cellStyle name="Vírgula 8 2 6 3 5 2 2" xfId="18273"/>
    <cellStyle name="Vírgula 8 2 6 3 5 3" xfId="15519"/>
    <cellStyle name="Vírgula 8 2 6 3 6" xfId="12427"/>
    <cellStyle name="Vírgula 8 2 6 3 6 2" xfId="17907"/>
    <cellStyle name="Vírgula 8 2 6 3 7" xfId="15153"/>
    <cellStyle name="Vírgula 8 2 6 4" xfId="3952"/>
    <cellStyle name="Vírgula 8 2 6 4 2" xfId="9031"/>
    <cellStyle name="Vírgula 8 2 6 4 2 2" xfId="14085"/>
    <cellStyle name="Vírgula 8 2 6 4 2 2 2" xfId="19565"/>
    <cellStyle name="Vírgula 8 2 6 4 2 3" xfId="16810"/>
    <cellStyle name="Vírgula 8 2 6 4 3" xfId="12890"/>
    <cellStyle name="Vírgula 8 2 6 4 3 2" xfId="18370"/>
    <cellStyle name="Vírgula 8 2 6 4 4" xfId="15616"/>
    <cellStyle name="Vírgula 8 2 6 5" xfId="5718"/>
    <cellStyle name="Vírgula 8 2 6 5 2" xfId="10660"/>
    <cellStyle name="Vírgula 8 2 6 5 2 2" xfId="14472"/>
    <cellStyle name="Vírgula 8 2 6 5 2 2 2" xfId="19952"/>
    <cellStyle name="Vírgula 8 2 6 5 2 3" xfId="17197"/>
    <cellStyle name="Vírgula 8 2 6 5 3" xfId="13301"/>
    <cellStyle name="Vírgula 8 2 6 5 3 2" xfId="18781"/>
    <cellStyle name="Vírgula 8 2 6 5 4" xfId="16026"/>
    <cellStyle name="Vírgula 8 2 6 6" xfId="7226"/>
    <cellStyle name="Vírgula 8 2 6 6 2" xfId="13658"/>
    <cellStyle name="Vírgula 8 2 6 6 2 2" xfId="19138"/>
    <cellStyle name="Vírgula 8 2 6 6 3" xfId="16383"/>
    <cellStyle name="Vírgula 8 2 6 7" xfId="2265"/>
    <cellStyle name="Vírgula 8 2 6 7 2" xfId="12495"/>
    <cellStyle name="Vírgula 8 2 6 7 2 2" xfId="17975"/>
    <cellStyle name="Vírgula 8 2 6 7 3" xfId="15221"/>
    <cellStyle name="Vírgula 8 2 6 8" xfId="12097"/>
    <cellStyle name="Vírgula 8 2 6 8 2" xfId="17578"/>
    <cellStyle name="Vírgula 8 2 6 9" xfId="14851"/>
    <cellStyle name="Vírgula 8 2 7" xfId="861"/>
    <cellStyle name="Vírgula 8 2 7 2" xfId="1990"/>
    <cellStyle name="Vírgula 8 2 7 2 2" xfId="5341"/>
    <cellStyle name="Vírgula 8 2 7 2 2 2" xfId="10325"/>
    <cellStyle name="Vírgula 8 2 7 2 2 2 2" xfId="14372"/>
    <cellStyle name="Vírgula 8 2 7 2 2 2 2 2" xfId="19852"/>
    <cellStyle name="Vírgula 8 2 7 2 2 2 3" xfId="17097"/>
    <cellStyle name="Vírgula 8 2 7 2 2 3" xfId="13200"/>
    <cellStyle name="Vírgula 8 2 7 2 2 3 2" xfId="18680"/>
    <cellStyle name="Vírgula 8 2 7 2 2 4" xfId="15926"/>
    <cellStyle name="Vírgula 8 2 7 2 3" xfId="7070"/>
    <cellStyle name="Vírgula 8 2 7 2 3 2" xfId="12012"/>
    <cellStyle name="Vírgula 8 2 7 2 3 2 2" xfId="14772"/>
    <cellStyle name="Vírgula 8 2 7 2 3 2 2 2" xfId="20252"/>
    <cellStyle name="Vírgula 8 2 7 2 3 2 3" xfId="17497"/>
    <cellStyle name="Vírgula 8 2 7 2 3 3" xfId="13601"/>
    <cellStyle name="Vírgula 8 2 7 2 3 3 2" xfId="19081"/>
    <cellStyle name="Vírgula 8 2 7 2 3 4" xfId="16326"/>
    <cellStyle name="Vírgula 8 2 7 2 4" xfId="8578"/>
    <cellStyle name="Vírgula 8 2 7 2 4 2" xfId="13958"/>
    <cellStyle name="Vírgula 8 2 7 2 4 2 2" xfId="19438"/>
    <cellStyle name="Vírgula 8 2 7 2 4 3" xfId="16683"/>
    <cellStyle name="Vírgula 8 2 7 2 5" xfId="3617"/>
    <cellStyle name="Vírgula 8 2 7 2 5 2" xfId="12795"/>
    <cellStyle name="Vírgula 8 2 7 2 5 2 2" xfId="18275"/>
    <cellStyle name="Vírgula 8 2 7 2 5 3" xfId="15521"/>
    <cellStyle name="Vírgula 8 2 7 2 6" xfId="12429"/>
    <cellStyle name="Vírgula 8 2 7 2 6 2" xfId="17909"/>
    <cellStyle name="Vírgula 8 2 7 2 7" xfId="15155"/>
    <cellStyle name="Vírgula 8 2 7 3" xfId="4296"/>
    <cellStyle name="Vírgula 8 2 7 3 2" xfId="9282"/>
    <cellStyle name="Vírgula 8 2 7 3 2 2" xfId="14143"/>
    <cellStyle name="Vírgula 8 2 7 3 2 2 2" xfId="19623"/>
    <cellStyle name="Vírgula 8 2 7 3 2 3" xfId="16868"/>
    <cellStyle name="Vírgula 8 2 7 3 3" xfId="12971"/>
    <cellStyle name="Vírgula 8 2 7 3 3 2" xfId="18451"/>
    <cellStyle name="Vírgula 8 2 7 3 4" xfId="15697"/>
    <cellStyle name="Vírgula 8 2 7 4" xfId="6040"/>
    <cellStyle name="Vírgula 8 2 7 4 2" xfId="10982"/>
    <cellStyle name="Vírgula 8 2 7 4 2 2" xfId="14549"/>
    <cellStyle name="Vírgula 8 2 7 4 2 2 2" xfId="20029"/>
    <cellStyle name="Vírgula 8 2 7 4 2 3" xfId="17274"/>
    <cellStyle name="Vírgula 8 2 7 4 3" xfId="13378"/>
    <cellStyle name="Vírgula 8 2 7 4 3 2" xfId="18858"/>
    <cellStyle name="Vírgula 8 2 7 4 4" xfId="16103"/>
    <cellStyle name="Vírgula 8 2 7 5" xfId="7548"/>
    <cellStyle name="Vírgula 8 2 7 5 2" xfId="13735"/>
    <cellStyle name="Vírgula 8 2 7 5 2 2" xfId="19215"/>
    <cellStyle name="Vírgula 8 2 7 5 3" xfId="16460"/>
    <cellStyle name="Vírgula 8 2 7 6" xfId="2587"/>
    <cellStyle name="Vírgula 8 2 7 6 2" xfId="12572"/>
    <cellStyle name="Vírgula 8 2 7 6 2 2" xfId="18052"/>
    <cellStyle name="Vírgula 8 2 7 6 3" xfId="15298"/>
    <cellStyle name="Vírgula 8 2 7 7" xfId="12191"/>
    <cellStyle name="Vírgula 8 2 7 7 2" xfId="17672"/>
    <cellStyle name="Vírgula 8 2 7 8" xfId="14930"/>
    <cellStyle name="Vírgula 8 2 8" xfId="1327"/>
    <cellStyle name="Vírgula 8 2 8 2" xfId="4678"/>
    <cellStyle name="Vírgula 8 2 8 2 2" xfId="9662"/>
    <cellStyle name="Vírgula 8 2 8 2 2 2" xfId="14236"/>
    <cellStyle name="Vírgula 8 2 8 2 2 2 2" xfId="19716"/>
    <cellStyle name="Vírgula 8 2 8 2 2 3" xfId="16961"/>
    <cellStyle name="Vírgula 8 2 8 2 3" xfId="13064"/>
    <cellStyle name="Vírgula 8 2 8 2 3 2" xfId="18544"/>
    <cellStyle name="Vírgula 8 2 8 2 4" xfId="15790"/>
    <cellStyle name="Vírgula 8 2 8 3" xfId="6407"/>
    <cellStyle name="Vírgula 8 2 8 3 2" xfId="11349"/>
    <cellStyle name="Vírgula 8 2 8 3 2 2" xfId="14636"/>
    <cellStyle name="Vírgula 8 2 8 3 2 2 2" xfId="20116"/>
    <cellStyle name="Vírgula 8 2 8 3 2 3" xfId="17361"/>
    <cellStyle name="Vírgula 8 2 8 3 3" xfId="13465"/>
    <cellStyle name="Vírgula 8 2 8 3 3 2" xfId="18945"/>
    <cellStyle name="Vírgula 8 2 8 3 4" xfId="16190"/>
    <cellStyle name="Vírgula 8 2 8 4" xfId="7915"/>
    <cellStyle name="Vírgula 8 2 8 4 2" xfId="13822"/>
    <cellStyle name="Vírgula 8 2 8 4 2 2" xfId="19302"/>
    <cellStyle name="Vírgula 8 2 8 4 3" xfId="16547"/>
    <cellStyle name="Vírgula 8 2 8 5" xfId="2954"/>
    <cellStyle name="Vírgula 8 2 8 5 2" xfId="12659"/>
    <cellStyle name="Vírgula 8 2 8 5 2 2" xfId="18139"/>
    <cellStyle name="Vírgula 8 2 8 5 3" xfId="15385"/>
    <cellStyle name="Vírgula 8 2 8 6" xfId="12293"/>
    <cellStyle name="Vírgula 8 2 8 6 2" xfId="17773"/>
    <cellStyle name="Vírgula 8 2 8 7" xfId="15019"/>
    <cellStyle name="Vírgula 8 2 9" xfId="271"/>
    <cellStyle name="Vírgula 8 2 9 2" xfId="3896"/>
    <cellStyle name="Vírgula 8 2 9 2 2" xfId="8983"/>
    <cellStyle name="Vírgula 8 2 9 2 2 2" xfId="14074"/>
    <cellStyle name="Vírgula 8 2 9 2 2 2 2" xfId="19554"/>
    <cellStyle name="Vírgula 8 2 9 2 2 3" xfId="16799"/>
    <cellStyle name="Vírgula 8 2 9 2 3" xfId="12878"/>
    <cellStyle name="Vírgula 8 2 9 2 3 2" xfId="18358"/>
    <cellStyle name="Vírgula 8 2 9 2 4" xfId="15604"/>
    <cellStyle name="Vírgula 8 2 9 3" xfId="5674"/>
    <cellStyle name="Vírgula 8 2 9 3 2" xfId="10616"/>
    <cellStyle name="Vírgula 8 2 9 3 2 2" xfId="14462"/>
    <cellStyle name="Vírgula 8 2 9 3 2 2 2" xfId="19942"/>
    <cellStyle name="Vírgula 8 2 9 3 2 3" xfId="17187"/>
    <cellStyle name="Vírgula 8 2 9 3 3" xfId="13291"/>
    <cellStyle name="Vírgula 8 2 9 3 3 2" xfId="18771"/>
    <cellStyle name="Vírgula 8 2 9 3 4" xfId="16016"/>
    <cellStyle name="Vírgula 8 2 9 4" xfId="7182"/>
    <cellStyle name="Vírgula 8 2 9 4 2" xfId="13648"/>
    <cellStyle name="Vírgula 8 2 9 4 2 2" xfId="19128"/>
    <cellStyle name="Vírgula 8 2 9 4 3" xfId="16373"/>
    <cellStyle name="Vírgula 8 2 9 5" xfId="2221"/>
    <cellStyle name="Vírgula 8 2 9 5 2" xfId="12485"/>
    <cellStyle name="Vírgula 8 2 9 5 2 2" xfId="17965"/>
    <cellStyle name="Vírgula 8 2 9 5 3" xfId="15211"/>
    <cellStyle name="Vírgula 8 2 9 6" xfId="12079"/>
    <cellStyle name="Vírgula 8 2 9 6 2" xfId="17560"/>
    <cellStyle name="Vírgula 8 2 9 7" xfId="14839"/>
    <cellStyle name="Vírgula 8 3" xfId="169"/>
    <cellStyle name="Vírgula 8 3 10" xfId="2149"/>
    <cellStyle name="Vírgula 8 3 10 2" xfId="3908"/>
    <cellStyle name="Vírgula 8 3 10 2 2" xfId="8990"/>
    <cellStyle name="Vírgula 8 3 10 2 2 2" xfId="14076"/>
    <cellStyle name="Vírgula 8 3 10 2 2 2 2" xfId="19556"/>
    <cellStyle name="Vírgula 8 3 10 2 2 3" xfId="16801"/>
    <cellStyle name="Vírgula 8 3 10 2 3" xfId="12881"/>
    <cellStyle name="Vírgula 8 3 10 2 3 2" xfId="18361"/>
    <cellStyle name="Vírgula 8 3 10 2 4" xfId="15607"/>
    <cellStyle name="Vírgula 8 3 10 3" xfId="8655"/>
    <cellStyle name="Vírgula 8 3 10 3 2" xfId="13999"/>
    <cellStyle name="Vírgula 8 3 10 3 2 2" xfId="19479"/>
    <cellStyle name="Vírgula 8 3 10 3 3" xfId="16724"/>
    <cellStyle name="Vírgula 8 3 10 4" xfId="12476"/>
    <cellStyle name="Vírgula 8 3 10 4 2" xfId="17956"/>
    <cellStyle name="Vírgula 8 3 10 5" xfId="15202"/>
    <cellStyle name="Vírgula 8 3 11" xfId="3695"/>
    <cellStyle name="Vírgula 8 3 11 2" xfId="8792"/>
    <cellStyle name="Vírgula 8 3 11 2 2" xfId="14031"/>
    <cellStyle name="Vírgula 8 3 11 2 2 2" xfId="19511"/>
    <cellStyle name="Vírgula 8 3 11 2 3" xfId="16756"/>
    <cellStyle name="Vírgula 8 3 11 3" xfId="12834"/>
    <cellStyle name="Vírgula 8 3 11 3 2" xfId="18314"/>
    <cellStyle name="Vírgula 8 3 11 4" xfId="15560"/>
    <cellStyle name="Vírgula 8 3 12" xfId="3845"/>
    <cellStyle name="Vírgula 8 3 12 2" xfId="8936"/>
    <cellStyle name="Vírgula 8 3 12 2 2" xfId="14065"/>
    <cellStyle name="Vírgula 8 3 12 2 2 2" xfId="19545"/>
    <cellStyle name="Vírgula 8 3 12 2 3" xfId="16790"/>
    <cellStyle name="Vírgula 8 3 12 3" xfId="12868"/>
    <cellStyle name="Vírgula 8 3 12 3 2" xfId="18348"/>
    <cellStyle name="Vírgula 8 3 12 4" xfId="15594"/>
    <cellStyle name="Vírgula 8 3 13" xfId="5630"/>
    <cellStyle name="Vírgula 8 3 13 2" xfId="10572"/>
    <cellStyle name="Vírgula 8 3 13 2 2" xfId="14453"/>
    <cellStyle name="Vírgula 8 3 13 2 2 2" xfId="19933"/>
    <cellStyle name="Vírgula 8 3 13 2 3" xfId="17178"/>
    <cellStyle name="Vírgula 8 3 13 3" xfId="13282"/>
    <cellStyle name="Vírgula 8 3 13 3 2" xfId="18762"/>
    <cellStyle name="Vírgula 8 3 13 4" xfId="16007"/>
    <cellStyle name="Vírgula 8 3 14" xfId="7138"/>
    <cellStyle name="Vírgula 8 3 14 2" xfId="13639"/>
    <cellStyle name="Vírgula 8 3 14 2 2" xfId="19119"/>
    <cellStyle name="Vírgula 8 3 14 3" xfId="16364"/>
    <cellStyle name="Vírgula 8 3 15" xfId="2112"/>
    <cellStyle name="Vírgula 8 3 15 2" xfId="12468"/>
    <cellStyle name="Vírgula 8 3 15 2 2" xfId="17948"/>
    <cellStyle name="Vírgula 8 3 15 3" xfId="15194"/>
    <cellStyle name="Vírgula 8 3 16" xfId="12068"/>
    <cellStyle name="Vírgula 8 3 16 2" xfId="17549"/>
    <cellStyle name="Vírgula 8 3 17" xfId="14830"/>
    <cellStyle name="Vírgula 8 3 2" xfId="617"/>
    <cellStyle name="Vírgula 8 3 2 10" xfId="2362"/>
    <cellStyle name="Vírgula 8 3 2 10 2" xfId="12519"/>
    <cellStyle name="Vírgula 8 3 2 10 2 2" xfId="17999"/>
    <cellStyle name="Vírgula 8 3 2 10 3" xfId="15245"/>
    <cellStyle name="Vírgula 8 3 2 11" xfId="12137"/>
    <cellStyle name="Vírgula 8 3 2 11 2" xfId="17618"/>
    <cellStyle name="Vírgula 8 3 2 12" xfId="14877"/>
    <cellStyle name="Vírgula 8 3 2 2" xfId="760"/>
    <cellStyle name="Vírgula 8 3 2 2 2" xfId="1225"/>
    <cellStyle name="Vírgula 8 3 2 2 2 2" xfId="1993"/>
    <cellStyle name="Vírgula 8 3 2 2 2 2 2" xfId="5344"/>
    <cellStyle name="Vírgula 8 3 2 2 2 2 2 2" xfId="10328"/>
    <cellStyle name="Vírgula 8 3 2 2 2 2 2 2 2" xfId="14375"/>
    <cellStyle name="Vírgula 8 3 2 2 2 2 2 2 2 2" xfId="19855"/>
    <cellStyle name="Vírgula 8 3 2 2 2 2 2 2 3" xfId="17100"/>
    <cellStyle name="Vírgula 8 3 2 2 2 2 2 3" xfId="13203"/>
    <cellStyle name="Vírgula 8 3 2 2 2 2 2 3 2" xfId="18683"/>
    <cellStyle name="Vírgula 8 3 2 2 2 2 2 4" xfId="15929"/>
    <cellStyle name="Vírgula 8 3 2 2 2 2 3" xfId="7073"/>
    <cellStyle name="Vírgula 8 3 2 2 2 2 3 2" xfId="12015"/>
    <cellStyle name="Vírgula 8 3 2 2 2 2 3 2 2" xfId="14775"/>
    <cellStyle name="Vírgula 8 3 2 2 2 2 3 2 2 2" xfId="20255"/>
    <cellStyle name="Vírgula 8 3 2 2 2 2 3 2 3" xfId="17500"/>
    <cellStyle name="Vírgula 8 3 2 2 2 2 3 3" xfId="13604"/>
    <cellStyle name="Vírgula 8 3 2 2 2 2 3 3 2" xfId="19084"/>
    <cellStyle name="Vírgula 8 3 2 2 2 2 3 4" xfId="16329"/>
    <cellStyle name="Vírgula 8 3 2 2 2 2 4" xfId="8581"/>
    <cellStyle name="Vírgula 8 3 2 2 2 2 4 2" xfId="13961"/>
    <cellStyle name="Vírgula 8 3 2 2 2 2 4 2 2" xfId="19441"/>
    <cellStyle name="Vírgula 8 3 2 2 2 2 4 3" xfId="16686"/>
    <cellStyle name="Vírgula 8 3 2 2 2 2 5" xfId="3620"/>
    <cellStyle name="Vírgula 8 3 2 2 2 2 5 2" xfId="12798"/>
    <cellStyle name="Vírgula 8 3 2 2 2 2 5 2 2" xfId="18278"/>
    <cellStyle name="Vírgula 8 3 2 2 2 2 5 3" xfId="15524"/>
    <cellStyle name="Vírgula 8 3 2 2 2 2 6" xfId="12432"/>
    <cellStyle name="Vírgula 8 3 2 2 2 2 6 2" xfId="17912"/>
    <cellStyle name="Vírgula 8 3 2 2 2 2 7" xfId="15158"/>
    <cellStyle name="Vírgula 8 3 2 2 2 3" xfId="4586"/>
    <cellStyle name="Vírgula 8 3 2 2 2 3 2" xfId="9570"/>
    <cellStyle name="Vírgula 8 3 2 2 2 3 2 2" xfId="14213"/>
    <cellStyle name="Vírgula 8 3 2 2 2 3 2 2 2" xfId="19693"/>
    <cellStyle name="Vírgula 8 3 2 2 2 3 2 3" xfId="16938"/>
    <cellStyle name="Vírgula 8 3 2 2 2 3 3" xfId="13041"/>
    <cellStyle name="Vírgula 8 3 2 2 2 3 3 2" xfId="18521"/>
    <cellStyle name="Vírgula 8 3 2 2 2 3 4" xfId="15767"/>
    <cellStyle name="Vírgula 8 3 2 2 2 4" xfId="6317"/>
    <cellStyle name="Vírgula 8 3 2 2 2 4 2" xfId="11259"/>
    <cellStyle name="Vírgula 8 3 2 2 2 4 2 2" xfId="14615"/>
    <cellStyle name="Vírgula 8 3 2 2 2 4 2 2 2" xfId="20095"/>
    <cellStyle name="Vírgula 8 3 2 2 2 4 2 3" xfId="17340"/>
    <cellStyle name="Vírgula 8 3 2 2 2 4 3" xfId="13444"/>
    <cellStyle name="Vírgula 8 3 2 2 2 4 3 2" xfId="18924"/>
    <cellStyle name="Vírgula 8 3 2 2 2 4 4" xfId="16169"/>
    <cellStyle name="Vírgula 8 3 2 2 2 5" xfId="7825"/>
    <cellStyle name="Vírgula 8 3 2 2 2 5 2" xfId="13801"/>
    <cellStyle name="Vírgula 8 3 2 2 2 5 2 2" xfId="19281"/>
    <cellStyle name="Vírgula 8 3 2 2 2 5 3" xfId="16526"/>
    <cellStyle name="Vírgula 8 3 2 2 2 6" xfId="2864"/>
    <cellStyle name="Vírgula 8 3 2 2 2 6 2" xfId="12638"/>
    <cellStyle name="Vírgula 8 3 2 2 2 6 2 2" xfId="18118"/>
    <cellStyle name="Vírgula 8 3 2 2 2 6 3" xfId="15364"/>
    <cellStyle name="Vírgula 8 3 2 2 2 7" xfId="12272"/>
    <cellStyle name="Vírgula 8 3 2 2 2 7 2" xfId="17752"/>
    <cellStyle name="Vírgula 8 3 2 2 2 8" xfId="14998"/>
    <cellStyle name="Vírgula 8 3 2 2 3" xfId="1992"/>
    <cellStyle name="Vírgula 8 3 2 2 3 2" xfId="5343"/>
    <cellStyle name="Vírgula 8 3 2 2 3 2 2" xfId="10327"/>
    <cellStyle name="Vírgula 8 3 2 2 3 2 2 2" xfId="14374"/>
    <cellStyle name="Vírgula 8 3 2 2 3 2 2 2 2" xfId="19854"/>
    <cellStyle name="Vírgula 8 3 2 2 3 2 2 3" xfId="17099"/>
    <cellStyle name="Vírgula 8 3 2 2 3 2 3" xfId="13202"/>
    <cellStyle name="Vírgula 8 3 2 2 3 2 3 2" xfId="18682"/>
    <cellStyle name="Vírgula 8 3 2 2 3 2 4" xfId="15928"/>
    <cellStyle name="Vírgula 8 3 2 2 3 3" xfId="7072"/>
    <cellStyle name="Vírgula 8 3 2 2 3 3 2" xfId="12014"/>
    <cellStyle name="Vírgula 8 3 2 2 3 3 2 2" xfId="14774"/>
    <cellStyle name="Vírgula 8 3 2 2 3 3 2 2 2" xfId="20254"/>
    <cellStyle name="Vírgula 8 3 2 2 3 3 2 3" xfId="17499"/>
    <cellStyle name="Vírgula 8 3 2 2 3 3 3" xfId="13603"/>
    <cellStyle name="Vírgula 8 3 2 2 3 3 3 2" xfId="19083"/>
    <cellStyle name="Vírgula 8 3 2 2 3 3 4" xfId="16328"/>
    <cellStyle name="Vírgula 8 3 2 2 3 4" xfId="8580"/>
    <cellStyle name="Vírgula 8 3 2 2 3 4 2" xfId="13960"/>
    <cellStyle name="Vírgula 8 3 2 2 3 4 2 2" xfId="19440"/>
    <cellStyle name="Vírgula 8 3 2 2 3 4 3" xfId="16685"/>
    <cellStyle name="Vírgula 8 3 2 2 3 5" xfId="3619"/>
    <cellStyle name="Vírgula 8 3 2 2 3 5 2" xfId="12797"/>
    <cellStyle name="Vírgula 8 3 2 2 3 5 2 2" xfId="18277"/>
    <cellStyle name="Vírgula 8 3 2 2 3 5 3" xfId="15523"/>
    <cellStyle name="Vírgula 8 3 2 2 3 6" xfId="12431"/>
    <cellStyle name="Vírgula 8 3 2 2 3 6 2" xfId="17911"/>
    <cellStyle name="Vírgula 8 3 2 2 3 7" xfId="15157"/>
    <cellStyle name="Vírgula 8 3 2 2 4" xfId="4203"/>
    <cellStyle name="Vírgula 8 3 2 2 4 2" xfId="9189"/>
    <cellStyle name="Vírgula 8 3 2 2 4 2 2" xfId="14122"/>
    <cellStyle name="Vírgula 8 3 2 2 4 2 2 2" xfId="19602"/>
    <cellStyle name="Vírgula 8 3 2 2 4 2 3" xfId="16847"/>
    <cellStyle name="Vírgula 8 3 2 2 4 3" xfId="12950"/>
    <cellStyle name="Vírgula 8 3 2 2 4 3 2" xfId="18430"/>
    <cellStyle name="Vírgula 8 3 2 2 4 4" xfId="15676"/>
    <cellStyle name="Vírgula 8 3 2 2 5" xfId="5950"/>
    <cellStyle name="Vírgula 8 3 2 2 5 2" xfId="10892"/>
    <cellStyle name="Vírgula 8 3 2 2 5 2 2" xfId="14528"/>
    <cellStyle name="Vírgula 8 3 2 2 5 2 2 2" xfId="20008"/>
    <cellStyle name="Vírgula 8 3 2 2 5 2 3" xfId="17253"/>
    <cellStyle name="Vírgula 8 3 2 2 5 3" xfId="13357"/>
    <cellStyle name="Vírgula 8 3 2 2 5 3 2" xfId="18837"/>
    <cellStyle name="Vírgula 8 3 2 2 5 4" xfId="16082"/>
    <cellStyle name="Vírgula 8 3 2 2 6" xfId="7458"/>
    <cellStyle name="Vírgula 8 3 2 2 6 2" xfId="13714"/>
    <cellStyle name="Vírgula 8 3 2 2 6 2 2" xfId="19194"/>
    <cellStyle name="Vírgula 8 3 2 2 6 3" xfId="16439"/>
    <cellStyle name="Vírgula 8 3 2 2 7" xfId="2497"/>
    <cellStyle name="Vírgula 8 3 2 2 7 2" xfId="12551"/>
    <cellStyle name="Vírgula 8 3 2 2 7 2 2" xfId="18031"/>
    <cellStyle name="Vírgula 8 3 2 2 7 3" xfId="15277"/>
    <cellStyle name="Vírgula 8 3 2 2 8" xfId="12169"/>
    <cellStyle name="Vírgula 8 3 2 2 8 2" xfId="17650"/>
    <cellStyle name="Vírgula 8 3 2 2 9" xfId="14909"/>
    <cellStyle name="Vírgula 8 3 2 3" xfId="913"/>
    <cellStyle name="Vírgula 8 3 2 3 2" xfId="1994"/>
    <cellStyle name="Vírgula 8 3 2 3 2 2" xfId="5345"/>
    <cellStyle name="Vírgula 8 3 2 3 2 2 2" xfId="10329"/>
    <cellStyle name="Vírgula 8 3 2 3 2 2 2 2" xfId="14376"/>
    <cellStyle name="Vírgula 8 3 2 3 2 2 2 2 2" xfId="19856"/>
    <cellStyle name="Vírgula 8 3 2 3 2 2 2 3" xfId="17101"/>
    <cellStyle name="Vírgula 8 3 2 3 2 2 3" xfId="13204"/>
    <cellStyle name="Vírgula 8 3 2 3 2 2 3 2" xfId="18684"/>
    <cellStyle name="Vírgula 8 3 2 3 2 2 4" xfId="15930"/>
    <cellStyle name="Vírgula 8 3 2 3 2 3" xfId="7074"/>
    <cellStyle name="Vírgula 8 3 2 3 2 3 2" xfId="12016"/>
    <cellStyle name="Vírgula 8 3 2 3 2 3 2 2" xfId="14776"/>
    <cellStyle name="Vírgula 8 3 2 3 2 3 2 2 2" xfId="20256"/>
    <cellStyle name="Vírgula 8 3 2 3 2 3 2 3" xfId="17501"/>
    <cellStyle name="Vírgula 8 3 2 3 2 3 3" xfId="13605"/>
    <cellStyle name="Vírgula 8 3 2 3 2 3 3 2" xfId="19085"/>
    <cellStyle name="Vírgula 8 3 2 3 2 3 4" xfId="16330"/>
    <cellStyle name="Vírgula 8 3 2 3 2 4" xfId="8582"/>
    <cellStyle name="Vírgula 8 3 2 3 2 4 2" xfId="13962"/>
    <cellStyle name="Vírgula 8 3 2 3 2 4 2 2" xfId="19442"/>
    <cellStyle name="Vírgula 8 3 2 3 2 4 3" xfId="16687"/>
    <cellStyle name="Vírgula 8 3 2 3 2 5" xfId="3621"/>
    <cellStyle name="Vírgula 8 3 2 3 2 5 2" xfId="12799"/>
    <cellStyle name="Vírgula 8 3 2 3 2 5 2 2" xfId="18279"/>
    <cellStyle name="Vírgula 8 3 2 3 2 5 3" xfId="15525"/>
    <cellStyle name="Vírgula 8 3 2 3 2 6" xfId="12433"/>
    <cellStyle name="Vírgula 8 3 2 3 2 6 2" xfId="17913"/>
    <cellStyle name="Vírgula 8 3 2 3 2 7" xfId="15159"/>
    <cellStyle name="Vírgula 8 3 2 3 3" xfId="4345"/>
    <cellStyle name="Vírgula 8 3 2 3 3 2" xfId="9330"/>
    <cellStyle name="Vírgula 8 3 2 3 3 2 2" xfId="14155"/>
    <cellStyle name="Vírgula 8 3 2 3 3 2 2 2" xfId="19635"/>
    <cellStyle name="Vírgula 8 3 2 3 3 2 3" xfId="16880"/>
    <cellStyle name="Vírgula 8 3 2 3 3 3" xfId="12983"/>
    <cellStyle name="Vírgula 8 3 2 3 3 3 2" xfId="18463"/>
    <cellStyle name="Vírgula 8 3 2 3 3 4" xfId="15709"/>
    <cellStyle name="Vírgula 8 3 2 3 4" xfId="6088"/>
    <cellStyle name="Vírgula 8 3 2 3 4 2" xfId="11030"/>
    <cellStyle name="Vírgula 8 3 2 3 4 2 2" xfId="14561"/>
    <cellStyle name="Vírgula 8 3 2 3 4 2 2 2" xfId="20041"/>
    <cellStyle name="Vírgula 8 3 2 3 4 2 3" xfId="17286"/>
    <cellStyle name="Vírgula 8 3 2 3 4 3" xfId="13390"/>
    <cellStyle name="Vírgula 8 3 2 3 4 3 2" xfId="18870"/>
    <cellStyle name="Vírgula 8 3 2 3 4 4" xfId="16115"/>
    <cellStyle name="Vírgula 8 3 2 3 5" xfId="7596"/>
    <cellStyle name="Vírgula 8 3 2 3 5 2" xfId="13747"/>
    <cellStyle name="Vírgula 8 3 2 3 5 2 2" xfId="19227"/>
    <cellStyle name="Vírgula 8 3 2 3 5 3" xfId="16472"/>
    <cellStyle name="Vírgula 8 3 2 3 6" xfId="2635"/>
    <cellStyle name="Vírgula 8 3 2 3 6 2" xfId="12584"/>
    <cellStyle name="Vírgula 8 3 2 3 6 2 2" xfId="18064"/>
    <cellStyle name="Vírgula 8 3 2 3 6 3" xfId="15310"/>
    <cellStyle name="Vírgula 8 3 2 3 7" xfId="12204"/>
    <cellStyle name="Vírgula 8 3 2 3 7 2" xfId="17685"/>
    <cellStyle name="Vírgula 8 3 2 3 8" xfId="14943"/>
    <cellStyle name="Vírgula 8 3 2 4" xfId="1991"/>
    <cellStyle name="Vírgula 8 3 2 4 2" xfId="5342"/>
    <cellStyle name="Vírgula 8 3 2 4 2 2" xfId="10326"/>
    <cellStyle name="Vírgula 8 3 2 4 2 2 2" xfId="14373"/>
    <cellStyle name="Vírgula 8 3 2 4 2 2 2 2" xfId="19853"/>
    <cellStyle name="Vírgula 8 3 2 4 2 2 3" xfId="17098"/>
    <cellStyle name="Vírgula 8 3 2 4 2 3" xfId="13201"/>
    <cellStyle name="Vírgula 8 3 2 4 2 3 2" xfId="18681"/>
    <cellStyle name="Vírgula 8 3 2 4 2 4" xfId="15927"/>
    <cellStyle name="Vírgula 8 3 2 4 3" xfId="7071"/>
    <cellStyle name="Vírgula 8 3 2 4 3 2" xfId="12013"/>
    <cellStyle name="Vírgula 8 3 2 4 3 2 2" xfId="14773"/>
    <cellStyle name="Vírgula 8 3 2 4 3 2 2 2" xfId="20253"/>
    <cellStyle name="Vírgula 8 3 2 4 3 2 3" xfId="17498"/>
    <cellStyle name="Vírgula 8 3 2 4 3 3" xfId="13602"/>
    <cellStyle name="Vírgula 8 3 2 4 3 3 2" xfId="19082"/>
    <cellStyle name="Vírgula 8 3 2 4 3 4" xfId="16327"/>
    <cellStyle name="Vírgula 8 3 2 4 4" xfId="8579"/>
    <cellStyle name="Vírgula 8 3 2 4 4 2" xfId="13959"/>
    <cellStyle name="Vírgula 8 3 2 4 4 2 2" xfId="19439"/>
    <cellStyle name="Vírgula 8 3 2 4 4 3" xfId="16684"/>
    <cellStyle name="Vírgula 8 3 2 4 5" xfId="3618"/>
    <cellStyle name="Vírgula 8 3 2 4 5 2" xfId="12796"/>
    <cellStyle name="Vírgula 8 3 2 4 5 2 2" xfId="18276"/>
    <cellStyle name="Vírgula 8 3 2 4 5 3" xfId="15522"/>
    <cellStyle name="Vírgula 8 3 2 4 6" xfId="12430"/>
    <cellStyle name="Vírgula 8 3 2 4 6 2" xfId="17910"/>
    <cellStyle name="Vírgula 8 3 2 4 7" xfId="15156"/>
    <cellStyle name="Vírgula 8 3 2 5" xfId="3743"/>
    <cellStyle name="Vírgula 8 3 2 5 2" xfId="5527"/>
    <cellStyle name="Vírgula 8 3 2 5 2 2" xfId="10482"/>
    <cellStyle name="Vírgula 8 3 2 5 2 2 2" xfId="14435"/>
    <cellStyle name="Vírgula 8 3 2 5 2 2 2 2" xfId="19915"/>
    <cellStyle name="Vírgula 8 3 2 5 2 2 3" xfId="17160"/>
    <cellStyle name="Vírgula 8 3 2 5 2 3" xfId="13264"/>
    <cellStyle name="Vírgula 8 3 2 5 2 3 2" xfId="18744"/>
    <cellStyle name="Vírgula 8 3 2 5 2 4" xfId="15989"/>
    <cellStyle name="Vírgula 8 3 2 5 3" xfId="8703"/>
    <cellStyle name="Vírgula 8 3 2 5 3 2" xfId="14010"/>
    <cellStyle name="Vírgula 8 3 2 5 3 2 2" xfId="19490"/>
    <cellStyle name="Vírgula 8 3 2 5 3 3" xfId="16735"/>
    <cellStyle name="Vírgula 8 3 2 5 4" xfId="12845"/>
    <cellStyle name="Vírgula 8 3 2 5 4 2" xfId="18325"/>
    <cellStyle name="Vírgula 8 3 2 5 5" xfId="15571"/>
    <cellStyle name="Vírgula 8 3 2 6" xfId="4067"/>
    <cellStyle name="Vírgula 8 3 2 6 2" xfId="8839"/>
    <cellStyle name="Vírgula 8 3 2 6 2 2" xfId="14042"/>
    <cellStyle name="Vírgula 8 3 2 6 2 2 2" xfId="19522"/>
    <cellStyle name="Vírgula 8 3 2 6 2 3" xfId="16767"/>
    <cellStyle name="Vírgula 8 3 2 6 3" xfId="12918"/>
    <cellStyle name="Vírgula 8 3 2 6 3 2" xfId="18398"/>
    <cellStyle name="Vírgula 8 3 2 6 4" xfId="15644"/>
    <cellStyle name="Vírgula 8 3 2 7" xfId="5406"/>
    <cellStyle name="Vírgula 8 3 2 7 2" xfId="10383"/>
    <cellStyle name="Vírgula 8 3 2 7 2 2" xfId="14409"/>
    <cellStyle name="Vírgula 8 3 2 7 2 2 2" xfId="19889"/>
    <cellStyle name="Vírgula 8 3 2 7 2 3" xfId="17134"/>
    <cellStyle name="Vírgula 8 3 2 7 3" xfId="13238"/>
    <cellStyle name="Vírgula 8 3 2 7 3 2" xfId="18718"/>
    <cellStyle name="Vírgula 8 3 2 7 4" xfId="15963"/>
    <cellStyle name="Vírgula 8 3 2 8" xfId="5815"/>
    <cellStyle name="Vírgula 8 3 2 8 2" xfId="10757"/>
    <cellStyle name="Vírgula 8 3 2 8 2 2" xfId="14496"/>
    <cellStyle name="Vírgula 8 3 2 8 2 2 2" xfId="19976"/>
    <cellStyle name="Vírgula 8 3 2 8 2 3" xfId="17221"/>
    <cellStyle name="Vírgula 8 3 2 8 3" xfId="13325"/>
    <cellStyle name="Vírgula 8 3 2 8 3 2" xfId="18805"/>
    <cellStyle name="Vírgula 8 3 2 8 4" xfId="16050"/>
    <cellStyle name="Vírgula 8 3 2 9" xfId="7323"/>
    <cellStyle name="Vírgula 8 3 2 9 2" xfId="13682"/>
    <cellStyle name="Vírgula 8 3 2 9 2 2" xfId="19162"/>
    <cellStyle name="Vírgula 8 3 2 9 3" xfId="16407"/>
    <cellStyle name="Vírgula 8 3 3" xfId="662"/>
    <cellStyle name="Vírgula 8 3 3 10" xfId="2405"/>
    <cellStyle name="Vírgula 8 3 3 10 2" xfId="12529"/>
    <cellStyle name="Vírgula 8 3 3 10 2 2" xfId="18009"/>
    <cellStyle name="Vírgula 8 3 3 10 3" xfId="15255"/>
    <cellStyle name="Vírgula 8 3 3 11" xfId="12147"/>
    <cellStyle name="Vírgula 8 3 3 11 2" xfId="17628"/>
    <cellStyle name="Vírgula 8 3 3 12" xfId="14887"/>
    <cellStyle name="Vírgula 8 3 3 2" xfId="803"/>
    <cellStyle name="Vírgula 8 3 3 2 2" xfId="1268"/>
    <cellStyle name="Vírgula 8 3 3 2 2 2" xfId="1997"/>
    <cellStyle name="Vírgula 8 3 3 2 2 2 2" xfId="5348"/>
    <cellStyle name="Vírgula 8 3 3 2 2 2 2 2" xfId="10332"/>
    <cellStyle name="Vírgula 8 3 3 2 2 2 2 2 2" xfId="14379"/>
    <cellStyle name="Vírgula 8 3 3 2 2 2 2 2 2 2" xfId="19859"/>
    <cellStyle name="Vírgula 8 3 3 2 2 2 2 2 3" xfId="17104"/>
    <cellStyle name="Vírgula 8 3 3 2 2 2 2 3" xfId="13207"/>
    <cellStyle name="Vírgula 8 3 3 2 2 2 2 3 2" xfId="18687"/>
    <cellStyle name="Vírgula 8 3 3 2 2 2 2 4" xfId="15933"/>
    <cellStyle name="Vírgula 8 3 3 2 2 2 3" xfId="7077"/>
    <cellStyle name="Vírgula 8 3 3 2 2 2 3 2" xfId="12019"/>
    <cellStyle name="Vírgula 8 3 3 2 2 2 3 2 2" xfId="14779"/>
    <cellStyle name="Vírgula 8 3 3 2 2 2 3 2 2 2" xfId="20259"/>
    <cellStyle name="Vírgula 8 3 3 2 2 2 3 2 3" xfId="17504"/>
    <cellStyle name="Vírgula 8 3 3 2 2 2 3 3" xfId="13608"/>
    <cellStyle name="Vírgula 8 3 3 2 2 2 3 3 2" xfId="19088"/>
    <cellStyle name="Vírgula 8 3 3 2 2 2 3 4" xfId="16333"/>
    <cellStyle name="Vírgula 8 3 3 2 2 2 4" xfId="8585"/>
    <cellStyle name="Vírgula 8 3 3 2 2 2 4 2" xfId="13965"/>
    <cellStyle name="Vírgula 8 3 3 2 2 2 4 2 2" xfId="19445"/>
    <cellStyle name="Vírgula 8 3 3 2 2 2 4 3" xfId="16690"/>
    <cellStyle name="Vírgula 8 3 3 2 2 2 5" xfId="3624"/>
    <cellStyle name="Vírgula 8 3 3 2 2 2 5 2" xfId="12802"/>
    <cellStyle name="Vírgula 8 3 3 2 2 2 5 2 2" xfId="18282"/>
    <cellStyle name="Vírgula 8 3 3 2 2 2 5 3" xfId="15528"/>
    <cellStyle name="Vírgula 8 3 3 2 2 2 6" xfId="12436"/>
    <cellStyle name="Vírgula 8 3 3 2 2 2 6 2" xfId="17916"/>
    <cellStyle name="Vírgula 8 3 3 2 2 2 7" xfId="15162"/>
    <cellStyle name="Vírgula 8 3 3 2 2 3" xfId="4629"/>
    <cellStyle name="Vírgula 8 3 3 2 2 3 2" xfId="9613"/>
    <cellStyle name="Vírgula 8 3 3 2 2 3 2 2" xfId="14223"/>
    <cellStyle name="Vírgula 8 3 3 2 2 3 2 2 2" xfId="19703"/>
    <cellStyle name="Vírgula 8 3 3 2 2 3 2 3" xfId="16948"/>
    <cellStyle name="Vírgula 8 3 3 2 2 3 3" xfId="13051"/>
    <cellStyle name="Vírgula 8 3 3 2 2 3 3 2" xfId="18531"/>
    <cellStyle name="Vírgula 8 3 3 2 2 3 4" xfId="15777"/>
    <cellStyle name="Vírgula 8 3 3 2 2 4" xfId="6360"/>
    <cellStyle name="Vírgula 8 3 3 2 2 4 2" xfId="11302"/>
    <cellStyle name="Vírgula 8 3 3 2 2 4 2 2" xfId="14625"/>
    <cellStyle name="Vírgula 8 3 3 2 2 4 2 2 2" xfId="20105"/>
    <cellStyle name="Vírgula 8 3 3 2 2 4 2 3" xfId="17350"/>
    <cellStyle name="Vírgula 8 3 3 2 2 4 3" xfId="13454"/>
    <cellStyle name="Vírgula 8 3 3 2 2 4 3 2" xfId="18934"/>
    <cellStyle name="Vírgula 8 3 3 2 2 4 4" xfId="16179"/>
    <cellStyle name="Vírgula 8 3 3 2 2 5" xfId="7868"/>
    <cellStyle name="Vírgula 8 3 3 2 2 5 2" xfId="13811"/>
    <cellStyle name="Vírgula 8 3 3 2 2 5 2 2" xfId="19291"/>
    <cellStyle name="Vírgula 8 3 3 2 2 5 3" xfId="16536"/>
    <cellStyle name="Vírgula 8 3 3 2 2 6" xfId="2907"/>
    <cellStyle name="Vírgula 8 3 3 2 2 6 2" xfId="12648"/>
    <cellStyle name="Vírgula 8 3 3 2 2 6 2 2" xfId="18128"/>
    <cellStyle name="Vírgula 8 3 3 2 2 6 3" xfId="15374"/>
    <cellStyle name="Vírgula 8 3 3 2 2 7" xfId="12282"/>
    <cellStyle name="Vírgula 8 3 3 2 2 7 2" xfId="17762"/>
    <cellStyle name="Vírgula 8 3 3 2 2 8" xfId="15008"/>
    <cellStyle name="Vírgula 8 3 3 2 3" xfId="1996"/>
    <cellStyle name="Vírgula 8 3 3 2 3 2" xfId="5347"/>
    <cellStyle name="Vírgula 8 3 3 2 3 2 2" xfId="10331"/>
    <cellStyle name="Vírgula 8 3 3 2 3 2 2 2" xfId="14378"/>
    <cellStyle name="Vírgula 8 3 3 2 3 2 2 2 2" xfId="19858"/>
    <cellStyle name="Vírgula 8 3 3 2 3 2 2 3" xfId="17103"/>
    <cellStyle name="Vírgula 8 3 3 2 3 2 3" xfId="13206"/>
    <cellStyle name="Vírgula 8 3 3 2 3 2 3 2" xfId="18686"/>
    <cellStyle name="Vírgula 8 3 3 2 3 2 4" xfId="15932"/>
    <cellStyle name="Vírgula 8 3 3 2 3 3" xfId="7076"/>
    <cellStyle name="Vírgula 8 3 3 2 3 3 2" xfId="12018"/>
    <cellStyle name="Vírgula 8 3 3 2 3 3 2 2" xfId="14778"/>
    <cellStyle name="Vírgula 8 3 3 2 3 3 2 2 2" xfId="20258"/>
    <cellStyle name="Vírgula 8 3 3 2 3 3 2 3" xfId="17503"/>
    <cellStyle name="Vírgula 8 3 3 2 3 3 3" xfId="13607"/>
    <cellStyle name="Vírgula 8 3 3 2 3 3 3 2" xfId="19087"/>
    <cellStyle name="Vírgula 8 3 3 2 3 3 4" xfId="16332"/>
    <cellStyle name="Vírgula 8 3 3 2 3 4" xfId="8584"/>
    <cellStyle name="Vírgula 8 3 3 2 3 4 2" xfId="13964"/>
    <cellStyle name="Vírgula 8 3 3 2 3 4 2 2" xfId="19444"/>
    <cellStyle name="Vírgula 8 3 3 2 3 4 3" xfId="16689"/>
    <cellStyle name="Vírgula 8 3 3 2 3 5" xfId="3623"/>
    <cellStyle name="Vírgula 8 3 3 2 3 5 2" xfId="12801"/>
    <cellStyle name="Vírgula 8 3 3 2 3 5 2 2" xfId="18281"/>
    <cellStyle name="Vírgula 8 3 3 2 3 5 3" xfId="15527"/>
    <cellStyle name="Vírgula 8 3 3 2 3 6" xfId="12435"/>
    <cellStyle name="Vírgula 8 3 3 2 3 6 2" xfId="17915"/>
    <cellStyle name="Vírgula 8 3 3 2 3 7" xfId="15161"/>
    <cellStyle name="Vírgula 8 3 3 2 4" xfId="4246"/>
    <cellStyle name="Vírgula 8 3 3 2 4 2" xfId="9232"/>
    <cellStyle name="Vírgula 8 3 3 2 4 2 2" xfId="14132"/>
    <cellStyle name="Vírgula 8 3 3 2 4 2 2 2" xfId="19612"/>
    <cellStyle name="Vírgula 8 3 3 2 4 2 3" xfId="16857"/>
    <cellStyle name="Vírgula 8 3 3 2 4 3" xfId="12960"/>
    <cellStyle name="Vírgula 8 3 3 2 4 3 2" xfId="18440"/>
    <cellStyle name="Vírgula 8 3 3 2 4 4" xfId="15686"/>
    <cellStyle name="Vírgula 8 3 3 2 5" xfId="5993"/>
    <cellStyle name="Vírgula 8 3 3 2 5 2" xfId="10935"/>
    <cellStyle name="Vírgula 8 3 3 2 5 2 2" xfId="14538"/>
    <cellStyle name="Vírgula 8 3 3 2 5 2 2 2" xfId="20018"/>
    <cellStyle name="Vírgula 8 3 3 2 5 2 3" xfId="17263"/>
    <cellStyle name="Vírgula 8 3 3 2 5 3" xfId="13367"/>
    <cellStyle name="Vírgula 8 3 3 2 5 3 2" xfId="18847"/>
    <cellStyle name="Vírgula 8 3 3 2 5 4" xfId="16092"/>
    <cellStyle name="Vírgula 8 3 3 2 6" xfId="7501"/>
    <cellStyle name="Vírgula 8 3 3 2 6 2" xfId="13724"/>
    <cellStyle name="Vírgula 8 3 3 2 6 2 2" xfId="19204"/>
    <cellStyle name="Vírgula 8 3 3 2 6 3" xfId="16449"/>
    <cellStyle name="Vírgula 8 3 3 2 7" xfId="2540"/>
    <cellStyle name="Vírgula 8 3 3 2 7 2" xfId="12561"/>
    <cellStyle name="Vírgula 8 3 3 2 7 2 2" xfId="18041"/>
    <cellStyle name="Vírgula 8 3 3 2 7 3" xfId="15287"/>
    <cellStyle name="Vírgula 8 3 3 2 8" xfId="12179"/>
    <cellStyle name="Vírgula 8 3 3 2 8 2" xfId="17660"/>
    <cellStyle name="Vírgula 8 3 3 2 9" xfId="14919"/>
    <cellStyle name="Vírgula 8 3 3 3" xfId="956"/>
    <cellStyle name="Vírgula 8 3 3 3 2" xfId="1998"/>
    <cellStyle name="Vírgula 8 3 3 3 2 2" xfId="5349"/>
    <cellStyle name="Vírgula 8 3 3 3 2 2 2" xfId="10333"/>
    <cellStyle name="Vírgula 8 3 3 3 2 2 2 2" xfId="14380"/>
    <cellStyle name="Vírgula 8 3 3 3 2 2 2 2 2" xfId="19860"/>
    <cellStyle name="Vírgula 8 3 3 3 2 2 2 3" xfId="17105"/>
    <cellStyle name="Vírgula 8 3 3 3 2 2 3" xfId="13208"/>
    <cellStyle name="Vírgula 8 3 3 3 2 2 3 2" xfId="18688"/>
    <cellStyle name="Vírgula 8 3 3 3 2 2 4" xfId="15934"/>
    <cellStyle name="Vírgula 8 3 3 3 2 3" xfId="7078"/>
    <cellStyle name="Vírgula 8 3 3 3 2 3 2" xfId="12020"/>
    <cellStyle name="Vírgula 8 3 3 3 2 3 2 2" xfId="14780"/>
    <cellStyle name="Vírgula 8 3 3 3 2 3 2 2 2" xfId="20260"/>
    <cellStyle name="Vírgula 8 3 3 3 2 3 2 3" xfId="17505"/>
    <cellStyle name="Vírgula 8 3 3 3 2 3 3" xfId="13609"/>
    <cellStyle name="Vírgula 8 3 3 3 2 3 3 2" xfId="19089"/>
    <cellStyle name="Vírgula 8 3 3 3 2 3 4" xfId="16334"/>
    <cellStyle name="Vírgula 8 3 3 3 2 4" xfId="8586"/>
    <cellStyle name="Vírgula 8 3 3 3 2 4 2" xfId="13966"/>
    <cellStyle name="Vírgula 8 3 3 3 2 4 2 2" xfId="19446"/>
    <cellStyle name="Vírgula 8 3 3 3 2 4 3" xfId="16691"/>
    <cellStyle name="Vírgula 8 3 3 3 2 5" xfId="3625"/>
    <cellStyle name="Vírgula 8 3 3 3 2 5 2" xfId="12803"/>
    <cellStyle name="Vírgula 8 3 3 3 2 5 2 2" xfId="18283"/>
    <cellStyle name="Vírgula 8 3 3 3 2 5 3" xfId="15529"/>
    <cellStyle name="Vírgula 8 3 3 3 2 6" xfId="12437"/>
    <cellStyle name="Vírgula 8 3 3 3 2 6 2" xfId="17917"/>
    <cellStyle name="Vírgula 8 3 3 3 2 7" xfId="15163"/>
    <cellStyle name="Vírgula 8 3 3 3 3" xfId="4388"/>
    <cellStyle name="Vírgula 8 3 3 3 3 2" xfId="9373"/>
    <cellStyle name="Vírgula 8 3 3 3 3 2 2" xfId="14165"/>
    <cellStyle name="Vírgula 8 3 3 3 3 2 2 2" xfId="19645"/>
    <cellStyle name="Vírgula 8 3 3 3 3 2 3" xfId="16890"/>
    <cellStyle name="Vírgula 8 3 3 3 3 3" xfId="12993"/>
    <cellStyle name="Vírgula 8 3 3 3 3 3 2" xfId="18473"/>
    <cellStyle name="Vírgula 8 3 3 3 3 4" xfId="15719"/>
    <cellStyle name="Vírgula 8 3 3 3 4" xfId="6131"/>
    <cellStyle name="Vírgula 8 3 3 3 4 2" xfId="11073"/>
    <cellStyle name="Vírgula 8 3 3 3 4 2 2" xfId="14571"/>
    <cellStyle name="Vírgula 8 3 3 3 4 2 2 2" xfId="20051"/>
    <cellStyle name="Vírgula 8 3 3 3 4 2 3" xfId="17296"/>
    <cellStyle name="Vírgula 8 3 3 3 4 3" xfId="13400"/>
    <cellStyle name="Vírgula 8 3 3 3 4 3 2" xfId="18880"/>
    <cellStyle name="Vírgula 8 3 3 3 4 4" xfId="16125"/>
    <cellStyle name="Vírgula 8 3 3 3 5" xfId="7639"/>
    <cellStyle name="Vírgula 8 3 3 3 5 2" xfId="13757"/>
    <cellStyle name="Vírgula 8 3 3 3 5 2 2" xfId="19237"/>
    <cellStyle name="Vírgula 8 3 3 3 5 3" xfId="16482"/>
    <cellStyle name="Vírgula 8 3 3 3 6" xfId="2678"/>
    <cellStyle name="Vírgula 8 3 3 3 6 2" xfId="12594"/>
    <cellStyle name="Vírgula 8 3 3 3 6 2 2" xfId="18074"/>
    <cellStyle name="Vírgula 8 3 3 3 6 3" xfId="15320"/>
    <cellStyle name="Vírgula 8 3 3 3 7" xfId="12214"/>
    <cellStyle name="Vírgula 8 3 3 3 7 2" xfId="17695"/>
    <cellStyle name="Vírgula 8 3 3 3 8" xfId="14953"/>
    <cellStyle name="Vírgula 8 3 3 4" xfId="1995"/>
    <cellStyle name="Vírgula 8 3 3 4 2" xfId="5346"/>
    <cellStyle name="Vírgula 8 3 3 4 2 2" xfId="10330"/>
    <cellStyle name="Vírgula 8 3 3 4 2 2 2" xfId="14377"/>
    <cellStyle name="Vírgula 8 3 3 4 2 2 2 2" xfId="19857"/>
    <cellStyle name="Vírgula 8 3 3 4 2 2 3" xfId="17102"/>
    <cellStyle name="Vírgula 8 3 3 4 2 3" xfId="13205"/>
    <cellStyle name="Vírgula 8 3 3 4 2 3 2" xfId="18685"/>
    <cellStyle name="Vírgula 8 3 3 4 2 4" xfId="15931"/>
    <cellStyle name="Vírgula 8 3 3 4 3" xfId="7075"/>
    <cellStyle name="Vírgula 8 3 3 4 3 2" xfId="12017"/>
    <cellStyle name="Vírgula 8 3 3 4 3 2 2" xfId="14777"/>
    <cellStyle name="Vírgula 8 3 3 4 3 2 2 2" xfId="20257"/>
    <cellStyle name="Vírgula 8 3 3 4 3 2 3" xfId="17502"/>
    <cellStyle name="Vírgula 8 3 3 4 3 3" xfId="13606"/>
    <cellStyle name="Vírgula 8 3 3 4 3 3 2" xfId="19086"/>
    <cellStyle name="Vírgula 8 3 3 4 3 4" xfId="16331"/>
    <cellStyle name="Vírgula 8 3 3 4 4" xfId="8583"/>
    <cellStyle name="Vírgula 8 3 3 4 4 2" xfId="13963"/>
    <cellStyle name="Vírgula 8 3 3 4 4 2 2" xfId="19443"/>
    <cellStyle name="Vírgula 8 3 3 4 4 3" xfId="16688"/>
    <cellStyle name="Vírgula 8 3 3 4 5" xfId="3622"/>
    <cellStyle name="Vírgula 8 3 3 4 5 2" xfId="12800"/>
    <cellStyle name="Vírgula 8 3 3 4 5 2 2" xfId="18280"/>
    <cellStyle name="Vírgula 8 3 3 4 5 3" xfId="15526"/>
    <cellStyle name="Vírgula 8 3 3 4 6" xfId="12434"/>
    <cellStyle name="Vírgula 8 3 3 4 6 2" xfId="17914"/>
    <cellStyle name="Vírgula 8 3 3 4 7" xfId="15160"/>
    <cellStyle name="Vírgula 8 3 3 5" xfId="3786"/>
    <cellStyle name="Vírgula 8 3 3 5 2" xfId="5524"/>
    <cellStyle name="Vírgula 8 3 3 5 2 2" xfId="10479"/>
    <cellStyle name="Vírgula 8 3 3 5 2 2 2" xfId="14434"/>
    <cellStyle name="Vírgula 8 3 3 5 2 2 2 2" xfId="19914"/>
    <cellStyle name="Vírgula 8 3 3 5 2 2 3" xfId="17159"/>
    <cellStyle name="Vírgula 8 3 3 5 2 3" xfId="13263"/>
    <cellStyle name="Vírgula 8 3 3 5 2 3 2" xfId="18743"/>
    <cellStyle name="Vírgula 8 3 3 5 2 4" xfId="15988"/>
    <cellStyle name="Vírgula 8 3 3 5 3" xfId="8746"/>
    <cellStyle name="Vírgula 8 3 3 5 3 2" xfId="14020"/>
    <cellStyle name="Vírgula 8 3 3 5 3 2 2" xfId="19500"/>
    <cellStyle name="Vírgula 8 3 3 5 3 3" xfId="16745"/>
    <cellStyle name="Vírgula 8 3 3 5 4" xfId="12855"/>
    <cellStyle name="Vírgula 8 3 3 5 4 2" xfId="18335"/>
    <cellStyle name="Vírgula 8 3 3 5 5" xfId="15581"/>
    <cellStyle name="Vírgula 8 3 3 6" xfId="4111"/>
    <cellStyle name="Vírgula 8 3 3 6 2" xfId="8882"/>
    <cellStyle name="Vírgula 8 3 3 6 2 2" xfId="14052"/>
    <cellStyle name="Vírgula 8 3 3 6 2 2 2" xfId="19532"/>
    <cellStyle name="Vírgula 8 3 3 6 2 3" xfId="16777"/>
    <cellStyle name="Vírgula 8 3 3 6 3" xfId="12928"/>
    <cellStyle name="Vírgula 8 3 3 6 3 2" xfId="18408"/>
    <cellStyle name="Vírgula 8 3 3 6 4" xfId="15654"/>
    <cellStyle name="Vírgula 8 3 3 7" xfId="5530"/>
    <cellStyle name="Vírgula 8 3 3 7 2" xfId="10484"/>
    <cellStyle name="Vírgula 8 3 3 7 2 2" xfId="14436"/>
    <cellStyle name="Vírgula 8 3 3 7 2 2 2" xfId="19916"/>
    <cellStyle name="Vírgula 8 3 3 7 2 3" xfId="17161"/>
    <cellStyle name="Vírgula 8 3 3 7 3" xfId="13265"/>
    <cellStyle name="Vírgula 8 3 3 7 3 2" xfId="18745"/>
    <cellStyle name="Vírgula 8 3 3 7 4" xfId="15990"/>
    <cellStyle name="Vírgula 8 3 3 8" xfId="5858"/>
    <cellStyle name="Vírgula 8 3 3 8 2" xfId="10800"/>
    <cellStyle name="Vírgula 8 3 3 8 2 2" xfId="14506"/>
    <cellStyle name="Vírgula 8 3 3 8 2 2 2" xfId="19986"/>
    <cellStyle name="Vírgula 8 3 3 8 2 3" xfId="17231"/>
    <cellStyle name="Vírgula 8 3 3 8 3" xfId="13335"/>
    <cellStyle name="Vírgula 8 3 3 8 3 2" xfId="18815"/>
    <cellStyle name="Vírgula 8 3 3 8 4" xfId="16060"/>
    <cellStyle name="Vírgula 8 3 3 9" xfId="7366"/>
    <cellStyle name="Vírgula 8 3 3 9 2" xfId="13692"/>
    <cellStyle name="Vírgula 8 3 3 9 2 2" xfId="19172"/>
    <cellStyle name="Vírgula 8 3 3 9 3" xfId="16417"/>
    <cellStyle name="Vírgula 8 3 4" xfId="503"/>
    <cellStyle name="Vírgula 8 3 4 2" xfId="1065"/>
    <cellStyle name="Vírgula 8 3 4 2 2" xfId="2000"/>
    <cellStyle name="Vírgula 8 3 4 2 2 2" xfId="5351"/>
    <cellStyle name="Vírgula 8 3 4 2 2 2 2" xfId="10335"/>
    <cellStyle name="Vírgula 8 3 4 2 2 2 2 2" xfId="14382"/>
    <cellStyle name="Vírgula 8 3 4 2 2 2 2 2 2" xfId="19862"/>
    <cellStyle name="Vírgula 8 3 4 2 2 2 2 3" xfId="17107"/>
    <cellStyle name="Vírgula 8 3 4 2 2 2 3" xfId="13210"/>
    <cellStyle name="Vírgula 8 3 4 2 2 2 3 2" xfId="18690"/>
    <cellStyle name="Vírgula 8 3 4 2 2 2 4" xfId="15936"/>
    <cellStyle name="Vírgula 8 3 4 2 2 3" xfId="7080"/>
    <cellStyle name="Vírgula 8 3 4 2 2 3 2" xfId="12022"/>
    <cellStyle name="Vírgula 8 3 4 2 2 3 2 2" xfId="14782"/>
    <cellStyle name="Vírgula 8 3 4 2 2 3 2 2 2" xfId="20262"/>
    <cellStyle name="Vírgula 8 3 4 2 2 3 2 3" xfId="17507"/>
    <cellStyle name="Vírgula 8 3 4 2 2 3 3" xfId="13611"/>
    <cellStyle name="Vírgula 8 3 4 2 2 3 3 2" xfId="19091"/>
    <cellStyle name="Vírgula 8 3 4 2 2 3 4" xfId="16336"/>
    <cellStyle name="Vírgula 8 3 4 2 2 4" xfId="8588"/>
    <cellStyle name="Vírgula 8 3 4 2 2 4 2" xfId="13968"/>
    <cellStyle name="Vírgula 8 3 4 2 2 4 2 2" xfId="19448"/>
    <cellStyle name="Vírgula 8 3 4 2 2 4 3" xfId="16693"/>
    <cellStyle name="Vírgula 8 3 4 2 2 5" xfId="3627"/>
    <cellStyle name="Vírgula 8 3 4 2 2 5 2" xfId="12805"/>
    <cellStyle name="Vírgula 8 3 4 2 2 5 2 2" xfId="18285"/>
    <cellStyle name="Vírgula 8 3 4 2 2 5 3" xfId="15531"/>
    <cellStyle name="Vírgula 8 3 4 2 2 6" xfId="12439"/>
    <cellStyle name="Vírgula 8 3 4 2 2 6 2" xfId="17919"/>
    <cellStyle name="Vírgula 8 3 4 2 2 7" xfId="15165"/>
    <cellStyle name="Vírgula 8 3 4 2 3" xfId="4480"/>
    <cellStyle name="Vírgula 8 3 4 2 3 2" xfId="9465"/>
    <cellStyle name="Vírgula 8 3 4 2 3 2 2" xfId="14187"/>
    <cellStyle name="Vírgula 8 3 4 2 3 2 2 2" xfId="19667"/>
    <cellStyle name="Vírgula 8 3 4 2 3 2 3" xfId="16912"/>
    <cellStyle name="Vírgula 8 3 4 2 3 3" xfId="13015"/>
    <cellStyle name="Vírgula 8 3 4 2 3 3 2" xfId="18495"/>
    <cellStyle name="Vírgula 8 3 4 2 3 4" xfId="15741"/>
    <cellStyle name="Vírgula 8 3 4 2 4" xfId="6220"/>
    <cellStyle name="Vírgula 8 3 4 2 4 2" xfId="11162"/>
    <cellStyle name="Vírgula 8 3 4 2 4 2 2" xfId="14592"/>
    <cellStyle name="Vírgula 8 3 4 2 4 2 2 2" xfId="20072"/>
    <cellStyle name="Vírgula 8 3 4 2 4 2 3" xfId="17317"/>
    <cellStyle name="Vírgula 8 3 4 2 4 3" xfId="13421"/>
    <cellStyle name="Vírgula 8 3 4 2 4 3 2" xfId="18901"/>
    <cellStyle name="Vírgula 8 3 4 2 4 4" xfId="16146"/>
    <cellStyle name="Vírgula 8 3 4 2 5" xfId="7728"/>
    <cellStyle name="Vírgula 8 3 4 2 5 2" xfId="13778"/>
    <cellStyle name="Vírgula 8 3 4 2 5 2 2" xfId="19258"/>
    <cellStyle name="Vírgula 8 3 4 2 5 3" xfId="16503"/>
    <cellStyle name="Vírgula 8 3 4 2 6" xfId="2767"/>
    <cellStyle name="Vírgula 8 3 4 2 6 2" xfId="12615"/>
    <cellStyle name="Vírgula 8 3 4 2 6 2 2" xfId="18095"/>
    <cellStyle name="Vírgula 8 3 4 2 6 3" xfId="15341"/>
    <cellStyle name="Vírgula 8 3 4 2 7" xfId="12241"/>
    <cellStyle name="Vírgula 8 3 4 2 7 2" xfId="17722"/>
    <cellStyle name="Vírgula 8 3 4 2 8" xfId="14975"/>
    <cellStyle name="Vírgula 8 3 4 3" xfId="1999"/>
    <cellStyle name="Vírgula 8 3 4 3 2" xfId="5350"/>
    <cellStyle name="Vírgula 8 3 4 3 2 2" xfId="10334"/>
    <cellStyle name="Vírgula 8 3 4 3 2 2 2" xfId="14381"/>
    <cellStyle name="Vírgula 8 3 4 3 2 2 2 2" xfId="19861"/>
    <cellStyle name="Vírgula 8 3 4 3 2 2 3" xfId="17106"/>
    <cellStyle name="Vírgula 8 3 4 3 2 3" xfId="13209"/>
    <cellStyle name="Vírgula 8 3 4 3 2 3 2" xfId="18689"/>
    <cellStyle name="Vírgula 8 3 4 3 2 4" xfId="15935"/>
    <cellStyle name="Vírgula 8 3 4 3 3" xfId="7079"/>
    <cellStyle name="Vírgula 8 3 4 3 3 2" xfId="12021"/>
    <cellStyle name="Vírgula 8 3 4 3 3 2 2" xfId="14781"/>
    <cellStyle name="Vírgula 8 3 4 3 3 2 2 2" xfId="20261"/>
    <cellStyle name="Vírgula 8 3 4 3 3 2 3" xfId="17506"/>
    <cellStyle name="Vírgula 8 3 4 3 3 3" xfId="13610"/>
    <cellStyle name="Vírgula 8 3 4 3 3 3 2" xfId="19090"/>
    <cellStyle name="Vírgula 8 3 4 3 3 4" xfId="16335"/>
    <cellStyle name="Vírgula 8 3 4 3 4" xfId="8587"/>
    <cellStyle name="Vírgula 8 3 4 3 4 2" xfId="13967"/>
    <cellStyle name="Vírgula 8 3 4 3 4 2 2" xfId="19447"/>
    <cellStyle name="Vírgula 8 3 4 3 4 3" xfId="16692"/>
    <cellStyle name="Vírgula 8 3 4 3 5" xfId="3626"/>
    <cellStyle name="Vírgula 8 3 4 3 5 2" xfId="12804"/>
    <cellStyle name="Vírgula 8 3 4 3 5 2 2" xfId="18284"/>
    <cellStyle name="Vírgula 8 3 4 3 5 3" xfId="15530"/>
    <cellStyle name="Vírgula 8 3 4 3 6" xfId="12438"/>
    <cellStyle name="Vírgula 8 3 4 3 6 2" xfId="17918"/>
    <cellStyle name="Vírgula 8 3 4 3 7" xfId="15164"/>
    <cellStyle name="Vírgula 8 3 4 4" xfId="4012"/>
    <cellStyle name="Vírgula 8 3 4 4 2" xfId="9084"/>
    <cellStyle name="Vírgula 8 3 4 4 2 2" xfId="14098"/>
    <cellStyle name="Vírgula 8 3 4 4 2 2 2" xfId="19578"/>
    <cellStyle name="Vírgula 8 3 4 4 2 3" xfId="16823"/>
    <cellStyle name="Vírgula 8 3 4 4 3" xfId="12906"/>
    <cellStyle name="Vírgula 8 3 4 4 3 2" xfId="18386"/>
    <cellStyle name="Vírgula 8 3 4 4 4" xfId="15632"/>
    <cellStyle name="Vírgula 8 3 4 5" xfId="5768"/>
    <cellStyle name="Vírgula 8 3 4 5 2" xfId="10710"/>
    <cellStyle name="Vírgula 8 3 4 5 2 2" xfId="14485"/>
    <cellStyle name="Vírgula 8 3 4 5 2 2 2" xfId="19965"/>
    <cellStyle name="Vírgula 8 3 4 5 2 3" xfId="17210"/>
    <cellStyle name="Vírgula 8 3 4 5 3" xfId="13314"/>
    <cellStyle name="Vírgula 8 3 4 5 3 2" xfId="18794"/>
    <cellStyle name="Vírgula 8 3 4 5 4" xfId="16039"/>
    <cellStyle name="Vírgula 8 3 4 6" xfId="7276"/>
    <cellStyle name="Vírgula 8 3 4 6 2" xfId="13671"/>
    <cellStyle name="Vírgula 8 3 4 6 2 2" xfId="19151"/>
    <cellStyle name="Vírgula 8 3 4 6 3" xfId="16396"/>
    <cellStyle name="Vírgula 8 3 4 7" xfId="2315"/>
    <cellStyle name="Vírgula 8 3 4 7 2" xfId="12508"/>
    <cellStyle name="Vírgula 8 3 4 7 2 2" xfId="17988"/>
    <cellStyle name="Vírgula 8 3 4 7 3" xfId="15234"/>
    <cellStyle name="Vírgula 8 3 4 8" xfId="12118"/>
    <cellStyle name="Vírgula 8 3 4 8 2" xfId="17599"/>
    <cellStyle name="Vírgula 8 3 4 9" xfId="14865"/>
    <cellStyle name="Vírgula 8 3 5" xfId="712"/>
    <cellStyle name="Vírgula 8 3 5 2" xfId="1178"/>
    <cellStyle name="Vírgula 8 3 5 2 2" xfId="2002"/>
    <cellStyle name="Vírgula 8 3 5 2 2 2" xfId="5353"/>
    <cellStyle name="Vírgula 8 3 5 2 2 2 2" xfId="10337"/>
    <cellStyle name="Vírgula 8 3 5 2 2 2 2 2" xfId="14384"/>
    <cellStyle name="Vírgula 8 3 5 2 2 2 2 2 2" xfId="19864"/>
    <cellStyle name="Vírgula 8 3 5 2 2 2 2 3" xfId="17109"/>
    <cellStyle name="Vírgula 8 3 5 2 2 2 3" xfId="13212"/>
    <cellStyle name="Vírgula 8 3 5 2 2 2 3 2" xfId="18692"/>
    <cellStyle name="Vírgula 8 3 5 2 2 2 4" xfId="15938"/>
    <cellStyle name="Vírgula 8 3 5 2 2 3" xfId="7082"/>
    <cellStyle name="Vírgula 8 3 5 2 2 3 2" xfId="12024"/>
    <cellStyle name="Vírgula 8 3 5 2 2 3 2 2" xfId="14784"/>
    <cellStyle name="Vírgula 8 3 5 2 2 3 2 2 2" xfId="20264"/>
    <cellStyle name="Vírgula 8 3 5 2 2 3 2 3" xfId="17509"/>
    <cellStyle name="Vírgula 8 3 5 2 2 3 3" xfId="13613"/>
    <cellStyle name="Vírgula 8 3 5 2 2 3 3 2" xfId="19093"/>
    <cellStyle name="Vírgula 8 3 5 2 2 3 4" xfId="16338"/>
    <cellStyle name="Vírgula 8 3 5 2 2 4" xfId="8590"/>
    <cellStyle name="Vírgula 8 3 5 2 2 4 2" xfId="13970"/>
    <cellStyle name="Vírgula 8 3 5 2 2 4 2 2" xfId="19450"/>
    <cellStyle name="Vírgula 8 3 5 2 2 4 3" xfId="16695"/>
    <cellStyle name="Vírgula 8 3 5 2 2 5" xfId="3629"/>
    <cellStyle name="Vírgula 8 3 5 2 2 5 2" xfId="12807"/>
    <cellStyle name="Vírgula 8 3 5 2 2 5 2 2" xfId="18287"/>
    <cellStyle name="Vírgula 8 3 5 2 2 5 3" xfId="15533"/>
    <cellStyle name="Vírgula 8 3 5 2 2 6" xfId="12441"/>
    <cellStyle name="Vírgula 8 3 5 2 2 6 2" xfId="17921"/>
    <cellStyle name="Vírgula 8 3 5 2 2 7" xfId="15167"/>
    <cellStyle name="Vírgula 8 3 5 2 3" xfId="4539"/>
    <cellStyle name="Vírgula 8 3 5 2 3 2" xfId="9523"/>
    <cellStyle name="Vírgula 8 3 5 2 3 2 2" xfId="14202"/>
    <cellStyle name="Vírgula 8 3 5 2 3 2 2 2" xfId="19682"/>
    <cellStyle name="Vírgula 8 3 5 2 3 2 3" xfId="16927"/>
    <cellStyle name="Vírgula 8 3 5 2 3 3" xfId="13030"/>
    <cellStyle name="Vírgula 8 3 5 2 3 3 2" xfId="18510"/>
    <cellStyle name="Vírgula 8 3 5 2 3 4" xfId="15756"/>
    <cellStyle name="Vírgula 8 3 5 2 4" xfId="6270"/>
    <cellStyle name="Vírgula 8 3 5 2 4 2" xfId="11212"/>
    <cellStyle name="Vírgula 8 3 5 2 4 2 2" xfId="14604"/>
    <cellStyle name="Vírgula 8 3 5 2 4 2 2 2" xfId="20084"/>
    <cellStyle name="Vírgula 8 3 5 2 4 2 3" xfId="17329"/>
    <cellStyle name="Vírgula 8 3 5 2 4 3" xfId="13433"/>
    <cellStyle name="Vírgula 8 3 5 2 4 3 2" xfId="18913"/>
    <cellStyle name="Vírgula 8 3 5 2 4 4" xfId="16158"/>
    <cellStyle name="Vírgula 8 3 5 2 5" xfId="7778"/>
    <cellStyle name="Vírgula 8 3 5 2 5 2" xfId="13790"/>
    <cellStyle name="Vírgula 8 3 5 2 5 2 2" xfId="19270"/>
    <cellStyle name="Vírgula 8 3 5 2 5 3" xfId="16515"/>
    <cellStyle name="Vírgula 8 3 5 2 6" xfId="2817"/>
    <cellStyle name="Vírgula 8 3 5 2 6 2" xfId="12627"/>
    <cellStyle name="Vírgula 8 3 5 2 6 2 2" xfId="18107"/>
    <cellStyle name="Vírgula 8 3 5 2 6 3" xfId="15353"/>
    <cellStyle name="Vírgula 8 3 5 2 7" xfId="12261"/>
    <cellStyle name="Vírgula 8 3 5 2 7 2" xfId="17741"/>
    <cellStyle name="Vírgula 8 3 5 2 8" xfId="14987"/>
    <cellStyle name="Vírgula 8 3 5 3" xfId="2001"/>
    <cellStyle name="Vírgula 8 3 5 3 2" xfId="5352"/>
    <cellStyle name="Vírgula 8 3 5 3 2 2" xfId="10336"/>
    <cellStyle name="Vírgula 8 3 5 3 2 2 2" xfId="14383"/>
    <cellStyle name="Vírgula 8 3 5 3 2 2 2 2" xfId="19863"/>
    <cellStyle name="Vírgula 8 3 5 3 2 2 3" xfId="17108"/>
    <cellStyle name="Vírgula 8 3 5 3 2 3" xfId="13211"/>
    <cellStyle name="Vírgula 8 3 5 3 2 3 2" xfId="18691"/>
    <cellStyle name="Vírgula 8 3 5 3 2 4" xfId="15937"/>
    <cellStyle name="Vírgula 8 3 5 3 3" xfId="7081"/>
    <cellStyle name="Vírgula 8 3 5 3 3 2" xfId="12023"/>
    <cellStyle name="Vírgula 8 3 5 3 3 2 2" xfId="14783"/>
    <cellStyle name="Vírgula 8 3 5 3 3 2 2 2" xfId="20263"/>
    <cellStyle name="Vírgula 8 3 5 3 3 2 3" xfId="17508"/>
    <cellStyle name="Vírgula 8 3 5 3 3 3" xfId="13612"/>
    <cellStyle name="Vírgula 8 3 5 3 3 3 2" xfId="19092"/>
    <cellStyle name="Vírgula 8 3 5 3 3 4" xfId="16337"/>
    <cellStyle name="Vírgula 8 3 5 3 4" xfId="8589"/>
    <cellStyle name="Vírgula 8 3 5 3 4 2" xfId="13969"/>
    <cellStyle name="Vírgula 8 3 5 3 4 2 2" xfId="19449"/>
    <cellStyle name="Vírgula 8 3 5 3 4 3" xfId="16694"/>
    <cellStyle name="Vírgula 8 3 5 3 5" xfId="3628"/>
    <cellStyle name="Vírgula 8 3 5 3 5 2" xfId="12806"/>
    <cellStyle name="Vírgula 8 3 5 3 5 2 2" xfId="18286"/>
    <cellStyle name="Vírgula 8 3 5 3 5 3" xfId="15532"/>
    <cellStyle name="Vírgula 8 3 5 3 6" xfId="12440"/>
    <cellStyle name="Vírgula 8 3 5 3 6 2" xfId="17920"/>
    <cellStyle name="Vírgula 8 3 5 3 7" xfId="15166"/>
    <cellStyle name="Vírgula 8 3 5 4" xfId="4156"/>
    <cellStyle name="Vírgula 8 3 5 4 2" xfId="9142"/>
    <cellStyle name="Vírgula 8 3 5 4 2 2" xfId="14111"/>
    <cellStyle name="Vírgula 8 3 5 4 2 2 2" xfId="19591"/>
    <cellStyle name="Vírgula 8 3 5 4 2 3" xfId="16836"/>
    <cellStyle name="Vírgula 8 3 5 4 3" xfId="12939"/>
    <cellStyle name="Vírgula 8 3 5 4 3 2" xfId="18419"/>
    <cellStyle name="Vírgula 8 3 5 4 4" xfId="15665"/>
    <cellStyle name="Vírgula 8 3 5 5" xfId="5903"/>
    <cellStyle name="Vírgula 8 3 5 5 2" xfId="10845"/>
    <cellStyle name="Vírgula 8 3 5 5 2 2" xfId="14517"/>
    <cellStyle name="Vírgula 8 3 5 5 2 2 2" xfId="19997"/>
    <cellStyle name="Vírgula 8 3 5 5 2 3" xfId="17242"/>
    <cellStyle name="Vírgula 8 3 5 5 3" xfId="13346"/>
    <cellStyle name="Vírgula 8 3 5 5 3 2" xfId="18826"/>
    <cellStyle name="Vírgula 8 3 5 5 4" xfId="16071"/>
    <cellStyle name="Vírgula 8 3 5 6" xfId="7411"/>
    <cellStyle name="Vírgula 8 3 5 6 2" xfId="13703"/>
    <cellStyle name="Vírgula 8 3 5 6 2 2" xfId="19183"/>
    <cellStyle name="Vírgula 8 3 5 6 3" xfId="16428"/>
    <cellStyle name="Vírgula 8 3 5 7" xfId="2450"/>
    <cellStyle name="Vírgula 8 3 5 7 2" xfId="12540"/>
    <cellStyle name="Vírgula 8 3 5 7 2 2" xfId="18020"/>
    <cellStyle name="Vírgula 8 3 5 7 3" xfId="15266"/>
    <cellStyle name="Vírgula 8 3 5 8" xfId="12158"/>
    <cellStyle name="Vírgula 8 3 5 8 2" xfId="17639"/>
    <cellStyle name="Vírgula 8 3 5 9" xfId="14898"/>
    <cellStyle name="Vírgula 8 3 6" xfId="387"/>
    <cellStyle name="Vírgula 8 3 6 2" xfId="1009"/>
    <cellStyle name="Vírgula 8 3 6 2 2" xfId="2004"/>
    <cellStyle name="Vírgula 8 3 6 2 2 2" xfId="5355"/>
    <cellStyle name="Vírgula 8 3 6 2 2 2 2" xfId="10339"/>
    <cellStyle name="Vírgula 8 3 6 2 2 2 2 2" xfId="14386"/>
    <cellStyle name="Vírgula 8 3 6 2 2 2 2 2 2" xfId="19866"/>
    <cellStyle name="Vírgula 8 3 6 2 2 2 2 3" xfId="17111"/>
    <cellStyle name="Vírgula 8 3 6 2 2 2 3" xfId="13214"/>
    <cellStyle name="Vírgula 8 3 6 2 2 2 3 2" xfId="18694"/>
    <cellStyle name="Vírgula 8 3 6 2 2 2 4" xfId="15940"/>
    <cellStyle name="Vírgula 8 3 6 2 2 3" xfId="7084"/>
    <cellStyle name="Vírgula 8 3 6 2 2 3 2" xfId="12026"/>
    <cellStyle name="Vírgula 8 3 6 2 2 3 2 2" xfId="14786"/>
    <cellStyle name="Vírgula 8 3 6 2 2 3 2 2 2" xfId="20266"/>
    <cellStyle name="Vírgula 8 3 6 2 2 3 2 3" xfId="17511"/>
    <cellStyle name="Vírgula 8 3 6 2 2 3 3" xfId="13615"/>
    <cellStyle name="Vírgula 8 3 6 2 2 3 3 2" xfId="19095"/>
    <cellStyle name="Vírgula 8 3 6 2 2 3 4" xfId="16340"/>
    <cellStyle name="Vírgula 8 3 6 2 2 4" xfId="8592"/>
    <cellStyle name="Vírgula 8 3 6 2 2 4 2" xfId="13972"/>
    <cellStyle name="Vírgula 8 3 6 2 2 4 2 2" xfId="19452"/>
    <cellStyle name="Vírgula 8 3 6 2 2 4 3" xfId="16697"/>
    <cellStyle name="Vírgula 8 3 6 2 2 5" xfId="3631"/>
    <cellStyle name="Vírgula 8 3 6 2 2 5 2" xfId="12809"/>
    <cellStyle name="Vírgula 8 3 6 2 2 5 2 2" xfId="18289"/>
    <cellStyle name="Vírgula 8 3 6 2 2 5 3" xfId="15535"/>
    <cellStyle name="Vírgula 8 3 6 2 2 6" xfId="12443"/>
    <cellStyle name="Vírgula 8 3 6 2 2 6 2" xfId="17923"/>
    <cellStyle name="Vírgula 8 3 6 2 2 7" xfId="15169"/>
    <cellStyle name="Vírgula 8 3 6 2 3" xfId="4434"/>
    <cellStyle name="Vírgula 8 3 6 2 3 2" xfId="9419"/>
    <cellStyle name="Vírgula 8 3 6 2 3 2 2" xfId="14177"/>
    <cellStyle name="Vírgula 8 3 6 2 3 2 2 2" xfId="19657"/>
    <cellStyle name="Vírgula 8 3 6 2 3 2 3" xfId="16902"/>
    <cellStyle name="Vírgula 8 3 6 2 3 3" xfId="13005"/>
    <cellStyle name="Vírgula 8 3 6 2 3 3 2" xfId="18485"/>
    <cellStyle name="Vírgula 8 3 6 2 3 4" xfId="15731"/>
    <cellStyle name="Vírgula 8 3 6 2 4" xfId="6176"/>
    <cellStyle name="Vírgula 8 3 6 2 4 2" xfId="11118"/>
    <cellStyle name="Vírgula 8 3 6 2 4 2 2" xfId="14582"/>
    <cellStyle name="Vírgula 8 3 6 2 4 2 2 2" xfId="20062"/>
    <cellStyle name="Vírgula 8 3 6 2 4 2 3" xfId="17307"/>
    <cellStyle name="Vírgula 8 3 6 2 4 3" xfId="13411"/>
    <cellStyle name="Vírgula 8 3 6 2 4 3 2" xfId="18891"/>
    <cellStyle name="Vírgula 8 3 6 2 4 4" xfId="16136"/>
    <cellStyle name="Vírgula 8 3 6 2 5" xfId="7684"/>
    <cellStyle name="Vírgula 8 3 6 2 5 2" xfId="13768"/>
    <cellStyle name="Vírgula 8 3 6 2 5 2 2" xfId="19248"/>
    <cellStyle name="Vírgula 8 3 6 2 5 3" xfId="16493"/>
    <cellStyle name="Vírgula 8 3 6 2 6" xfId="2723"/>
    <cellStyle name="Vírgula 8 3 6 2 6 2" xfId="12605"/>
    <cellStyle name="Vírgula 8 3 6 2 6 2 2" xfId="18085"/>
    <cellStyle name="Vírgula 8 3 6 2 6 3" xfId="15331"/>
    <cellStyle name="Vírgula 8 3 6 2 7" xfId="12227"/>
    <cellStyle name="Vírgula 8 3 6 2 7 2" xfId="17708"/>
    <cellStyle name="Vírgula 8 3 6 2 8" xfId="14965"/>
    <cellStyle name="Vírgula 8 3 6 3" xfId="2003"/>
    <cellStyle name="Vírgula 8 3 6 3 2" xfId="5354"/>
    <cellStyle name="Vírgula 8 3 6 3 2 2" xfId="10338"/>
    <cellStyle name="Vírgula 8 3 6 3 2 2 2" xfId="14385"/>
    <cellStyle name="Vírgula 8 3 6 3 2 2 2 2" xfId="19865"/>
    <cellStyle name="Vírgula 8 3 6 3 2 2 3" xfId="17110"/>
    <cellStyle name="Vírgula 8 3 6 3 2 3" xfId="13213"/>
    <cellStyle name="Vírgula 8 3 6 3 2 3 2" xfId="18693"/>
    <cellStyle name="Vírgula 8 3 6 3 2 4" xfId="15939"/>
    <cellStyle name="Vírgula 8 3 6 3 3" xfId="7083"/>
    <cellStyle name="Vírgula 8 3 6 3 3 2" xfId="12025"/>
    <cellStyle name="Vírgula 8 3 6 3 3 2 2" xfId="14785"/>
    <cellStyle name="Vírgula 8 3 6 3 3 2 2 2" xfId="20265"/>
    <cellStyle name="Vírgula 8 3 6 3 3 2 3" xfId="17510"/>
    <cellStyle name="Vírgula 8 3 6 3 3 3" xfId="13614"/>
    <cellStyle name="Vírgula 8 3 6 3 3 3 2" xfId="19094"/>
    <cellStyle name="Vírgula 8 3 6 3 3 4" xfId="16339"/>
    <cellStyle name="Vírgula 8 3 6 3 4" xfId="8591"/>
    <cellStyle name="Vírgula 8 3 6 3 4 2" xfId="13971"/>
    <cellStyle name="Vírgula 8 3 6 3 4 2 2" xfId="19451"/>
    <cellStyle name="Vírgula 8 3 6 3 4 3" xfId="16696"/>
    <cellStyle name="Vírgula 8 3 6 3 5" xfId="3630"/>
    <cellStyle name="Vírgula 8 3 6 3 5 2" xfId="12808"/>
    <cellStyle name="Vírgula 8 3 6 3 5 2 2" xfId="18288"/>
    <cellStyle name="Vírgula 8 3 6 3 5 3" xfId="15534"/>
    <cellStyle name="Vírgula 8 3 6 3 6" xfId="12442"/>
    <cellStyle name="Vírgula 8 3 6 3 6 2" xfId="17922"/>
    <cellStyle name="Vírgula 8 3 6 3 7" xfId="15168"/>
    <cellStyle name="Vírgula 8 3 6 4" xfId="3953"/>
    <cellStyle name="Vírgula 8 3 6 4 2" xfId="9032"/>
    <cellStyle name="Vírgula 8 3 6 4 2 2" xfId="14086"/>
    <cellStyle name="Vírgula 8 3 6 4 2 2 2" xfId="19566"/>
    <cellStyle name="Vírgula 8 3 6 4 2 3" xfId="16811"/>
    <cellStyle name="Vírgula 8 3 6 4 3" xfId="12891"/>
    <cellStyle name="Vírgula 8 3 6 4 3 2" xfId="18371"/>
    <cellStyle name="Vírgula 8 3 6 4 4" xfId="15617"/>
    <cellStyle name="Vírgula 8 3 6 5" xfId="5719"/>
    <cellStyle name="Vírgula 8 3 6 5 2" xfId="10661"/>
    <cellStyle name="Vírgula 8 3 6 5 2 2" xfId="14473"/>
    <cellStyle name="Vírgula 8 3 6 5 2 2 2" xfId="19953"/>
    <cellStyle name="Vírgula 8 3 6 5 2 3" xfId="17198"/>
    <cellStyle name="Vírgula 8 3 6 5 3" xfId="13302"/>
    <cellStyle name="Vírgula 8 3 6 5 3 2" xfId="18782"/>
    <cellStyle name="Vírgula 8 3 6 5 4" xfId="16027"/>
    <cellStyle name="Vírgula 8 3 6 6" xfId="7227"/>
    <cellStyle name="Vírgula 8 3 6 6 2" xfId="13659"/>
    <cellStyle name="Vírgula 8 3 6 6 2 2" xfId="19139"/>
    <cellStyle name="Vírgula 8 3 6 6 3" xfId="16384"/>
    <cellStyle name="Vírgula 8 3 6 7" xfId="2266"/>
    <cellStyle name="Vírgula 8 3 6 7 2" xfId="12496"/>
    <cellStyle name="Vírgula 8 3 6 7 2 2" xfId="17976"/>
    <cellStyle name="Vírgula 8 3 6 7 3" xfId="15222"/>
    <cellStyle name="Vírgula 8 3 6 8" xfId="12098"/>
    <cellStyle name="Vírgula 8 3 6 8 2" xfId="17579"/>
    <cellStyle name="Vírgula 8 3 6 9" xfId="14852"/>
    <cellStyle name="Vírgula 8 3 7" xfId="862"/>
    <cellStyle name="Vírgula 8 3 7 2" xfId="2005"/>
    <cellStyle name="Vírgula 8 3 7 2 2" xfId="5356"/>
    <cellStyle name="Vírgula 8 3 7 2 2 2" xfId="10340"/>
    <cellStyle name="Vírgula 8 3 7 2 2 2 2" xfId="14387"/>
    <cellStyle name="Vírgula 8 3 7 2 2 2 2 2" xfId="19867"/>
    <cellStyle name="Vírgula 8 3 7 2 2 2 3" xfId="17112"/>
    <cellStyle name="Vírgula 8 3 7 2 2 3" xfId="13215"/>
    <cellStyle name="Vírgula 8 3 7 2 2 3 2" xfId="18695"/>
    <cellStyle name="Vírgula 8 3 7 2 2 4" xfId="15941"/>
    <cellStyle name="Vírgula 8 3 7 2 3" xfId="7085"/>
    <cellStyle name="Vírgula 8 3 7 2 3 2" xfId="12027"/>
    <cellStyle name="Vírgula 8 3 7 2 3 2 2" xfId="14787"/>
    <cellStyle name="Vírgula 8 3 7 2 3 2 2 2" xfId="20267"/>
    <cellStyle name="Vírgula 8 3 7 2 3 2 3" xfId="17512"/>
    <cellStyle name="Vírgula 8 3 7 2 3 3" xfId="13616"/>
    <cellStyle name="Vírgula 8 3 7 2 3 3 2" xfId="19096"/>
    <cellStyle name="Vírgula 8 3 7 2 3 4" xfId="16341"/>
    <cellStyle name="Vírgula 8 3 7 2 4" xfId="8593"/>
    <cellStyle name="Vírgula 8 3 7 2 4 2" xfId="13973"/>
    <cellStyle name="Vírgula 8 3 7 2 4 2 2" xfId="19453"/>
    <cellStyle name="Vírgula 8 3 7 2 4 3" xfId="16698"/>
    <cellStyle name="Vírgula 8 3 7 2 5" xfId="3632"/>
    <cellStyle name="Vírgula 8 3 7 2 5 2" xfId="12810"/>
    <cellStyle name="Vírgula 8 3 7 2 5 2 2" xfId="18290"/>
    <cellStyle name="Vírgula 8 3 7 2 5 3" xfId="15536"/>
    <cellStyle name="Vírgula 8 3 7 2 6" xfId="12444"/>
    <cellStyle name="Vírgula 8 3 7 2 6 2" xfId="17924"/>
    <cellStyle name="Vírgula 8 3 7 2 7" xfId="15170"/>
    <cellStyle name="Vírgula 8 3 7 3" xfId="4297"/>
    <cellStyle name="Vírgula 8 3 7 3 2" xfId="9283"/>
    <cellStyle name="Vírgula 8 3 7 3 2 2" xfId="14144"/>
    <cellStyle name="Vírgula 8 3 7 3 2 2 2" xfId="19624"/>
    <cellStyle name="Vírgula 8 3 7 3 2 3" xfId="16869"/>
    <cellStyle name="Vírgula 8 3 7 3 3" xfId="12972"/>
    <cellStyle name="Vírgula 8 3 7 3 3 2" xfId="18452"/>
    <cellStyle name="Vírgula 8 3 7 3 4" xfId="15698"/>
    <cellStyle name="Vírgula 8 3 7 4" xfId="6041"/>
    <cellStyle name="Vírgula 8 3 7 4 2" xfId="10983"/>
    <cellStyle name="Vírgula 8 3 7 4 2 2" xfId="14550"/>
    <cellStyle name="Vírgula 8 3 7 4 2 2 2" xfId="20030"/>
    <cellStyle name="Vírgula 8 3 7 4 2 3" xfId="17275"/>
    <cellStyle name="Vírgula 8 3 7 4 3" xfId="13379"/>
    <cellStyle name="Vírgula 8 3 7 4 3 2" xfId="18859"/>
    <cellStyle name="Vírgula 8 3 7 4 4" xfId="16104"/>
    <cellStyle name="Vírgula 8 3 7 5" xfId="7549"/>
    <cellStyle name="Vírgula 8 3 7 5 2" xfId="13736"/>
    <cellStyle name="Vírgula 8 3 7 5 2 2" xfId="19216"/>
    <cellStyle name="Vírgula 8 3 7 5 3" xfId="16461"/>
    <cellStyle name="Vírgula 8 3 7 6" xfId="2588"/>
    <cellStyle name="Vírgula 8 3 7 6 2" xfId="12573"/>
    <cellStyle name="Vírgula 8 3 7 6 2 2" xfId="18053"/>
    <cellStyle name="Vírgula 8 3 7 6 3" xfId="15299"/>
    <cellStyle name="Vírgula 8 3 7 7" xfId="12192"/>
    <cellStyle name="Vírgula 8 3 7 7 2" xfId="17673"/>
    <cellStyle name="Vírgula 8 3 7 8" xfId="14931"/>
    <cellStyle name="Vírgula 8 3 8" xfId="1328"/>
    <cellStyle name="Vírgula 8 3 8 2" xfId="4679"/>
    <cellStyle name="Vírgula 8 3 8 2 2" xfId="9663"/>
    <cellStyle name="Vírgula 8 3 8 2 2 2" xfId="14237"/>
    <cellStyle name="Vírgula 8 3 8 2 2 2 2" xfId="19717"/>
    <cellStyle name="Vírgula 8 3 8 2 2 3" xfId="16962"/>
    <cellStyle name="Vírgula 8 3 8 2 3" xfId="13065"/>
    <cellStyle name="Vírgula 8 3 8 2 3 2" xfId="18545"/>
    <cellStyle name="Vírgula 8 3 8 2 4" xfId="15791"/>
    <cellStyle name="Vírgula 8 3 8 3" xfId="6408"/>
    <cellStyle name="Vírgula 8 3 8 3 2" xfId="11350"/>
    <cellStyle name="Vírgula 8 3 8 3 2 2" xfId="14637"/>
    <cellStyle name="Vírgula 8 3 8 3 2 2 2" xfId="20117"/>
    <cellStyle name="Vírgula 8 3 8 3 2 3" xfId="17362"/>
    <cellStyle name="Vírgula 8 3 8 3 3" xfId="13466"/>
    <cellStyle name="Vírgula 8 3 8 3 3 2" xfId="18946"/>
    <cellStyle name="Vírgula 8 3 8 3 4" xfId="16191"/>
    <cellStyle name="Vírgula 8 3 8 4" xfId="7916"/>
    <cellStyle name="Vírgula 8 3 8 4 2" xfId="13823"/>
    <cellStyle name="Vírgula 8 3 8 4 2 2" xfId="19303"/>
    <cellStyle name="Vírgula 8 3 8 4 3" xfId="16548"/>
    <cellStyle name="Vírgula 8 3 8 5" xfId="2955"/>
    <cellStyle name="Vírgula 8 3 8 5 2" xfId="12660"/>
    <cellStyle name="Vírgula 8 3 8 5 2 2" xfId="18140"/>
    <cellStyle name="Vírgula 8 3 8 5 3" xfId="15386"/>
    <cellStyle name="Vírgula 8 3 8 6" xfId="12294"/>
    <cellStyle name="Vírgula 8 3 8 6 2" xfId="17774"/>
    <cellStyle name="Vírgula 8 3 8 7" xfId="15020"/>
    <cellStyle name="Vírgula 8 3 9" xfId="272"/>
    <cellStyle name="Vírgula 8 3 9 2" xfId="3897"/>
    <cellStyle name="Vírgula 8 3 9 2 2" xfId="8984"/>
    <cellStyle name="Vírgula 8 3 9 2 2 2" xfId="14075"/>
    <cellStyle name="Vírgula 8 3 9 2 2 2 2" xfId="19555"/>
    <cellStyle name="Vírgula 8 3 9 2 2 3" xfId="16800"/>
    <cellStyle name="Vírgula 8 3 9 2 3" xfId="12879"/>
    <cellStyle name="Vírgula 8 3 9 2 3 2" xfId="18359"/>
    <cellStyle name="Vírgula 8 3 9 2 4" xfId="15605"/>
    <cellStyle name="Vírgula 8 3 9 3" xfId="5675"/>
    <cellStyle name="Vírgula 8 3 9 3 2" xfId="10617"/>
    <cellStyle name="Vírgula 8 3 9 3 2 2" xfId="14463"/>
    <cellStyle name="Vírgula 8 3 9 3 2 2 2" xfId="19943"/>
    <cellStyle name="Vírgula 8 3 9 3 2 3" xfId="17188"/>
    <cellStyle name="Vírgula 8 3 9 3 3" xfId="13292"/>
    <cellStyle name="Vírgula 8 3 9 3 3 2" xfId="18772"/>
    <cellStyle name="Vírgula 8 3 9 3 4" xfId="16017"/>
    <cellStyle name="Vírgula 8 3 9 4" xfId="7183"/>
    <cellStyle name="Vírgula 8 3 9 4 2" xfId="13649"/>
    <cellStyle name="Vírgula 8 3 9 4 2 2" xfId="19129"/>
    <cellStyle name="Vírgula 8 3 9 4 3" xfId="16374"/>
    <cellStyle name="Vírgula 8 3 9 5" xfId="2222"/>
    <cellStyle name="Vírgula 8 3 9 5 2" xfId="12486"/>
    <cellStyle name="Vírgula 8 3 9 5 2 2" xfId="17966"/>
    <cellStyle name="Vírgula 8 3 9 5 3" xfId="15212"/>
    <cellStyle name="Vírgula 8 3 9 6" xfId="12080"/>
    <cellStyle name="Vírgula 8 3 9 6 2" xfId="17561"/>
    <cellStyle name="Vírgula 8 3 9 7" xfId="14840"/>
    <cellStyle name="Vírgula 8 4" xfId="615"/>
    <cellStyle name="Vírgula 8 4 10" xfId="2360"/>
    <cellStyle name="Vírgula 8 4 10 2" xfId="12517"/>
    <cellStyle name="Vírgula 8 4 10 2 2" xfId="17997"/>
    <cellStyle name="Vírgula 8 4 10 3" xfId="15243"/>
    <cellStyle name="Vírgula 8 4 11" xfId="12135"/>
    <cellStyle name="Vírgula 8 4 11 2" xfId="17616"/>
    <cellStyle name="Vírgula 8 4 12" xfId="14875"/>
    <cellStyle name="Vírgula 8 4 2" xfId="758"/>
    <cellStyle name="Vírgula 8 4 2 2" xfId="1223"/>
    <cellStyle name="Vírgula 8 4 2 2 2" xfId="2008"/>
    <cellStyle name="Vírgula 8 4 2 2 2 2" xfId="5359"/>
    <cellStyle name="Vírgula 8 4 2 2 2 2 2" xfId="10343"/>
    <cellStyle name="Vírgula 8 4 2 2 2 2 2 2" xfId="14390"/>
    <cellStyle name="Vírgula 8 4 2 2 2 2 2 2 2" xfId="19870"/>
    <cellStyle name="Vírgula 8 4 2 2 2 2 2 3" xfId="17115"/>
    <cellStyle name="Vírgula 8 4 2 2 2 2 3" xfId="13218"/>
    <cellStyle name="Vírgula 8 4 2 2 2 2 3 2" xfId="18698"/>
    <cellStyle name="Vírgula 8 4 2 2 2 2 4" xfId="15944"/>
    <cellStyle name="Vírgula 8 4 2 2 2 3" xfId="7088"/>
    <cellStyle name="Vírgula 8 4 2 2 2 3 2" xfId="12030"/>
    <cellStyle name="Vírgula 8 4 2 2 2 3 2 2" xfId="14790"/>
    <cellStyle name="Vírgula 8 4 2 2 2 3 2 2 2" xfId="20270"/>
    <cellStyle name="Vírgula 8 4 2 2 2 3 2 3" xfId="17515"/>
    <cellStyle name="Vírgula 8 4 2 2 2 3 3" xfId="13619"/>
    <cellStyle name="Vírgula 8 4 2 2 2 3 3 2" xfId="19099"/>
    <cellStyle name="Vírgula 8 4 2 2 2 3 4" xfId="16344"/>
    <cellStyle name="Vírgula 8 4 2 2 2 4" xfId="8596"/>
    <cellStyle name="Vírgula 8 4 2 2 2 4 2" xfId="13976"/>
    <cellStyle name="Vírgula 8 4 2 2 2 4 2 2" xfId="19456"/>
    <cellStyle name="Vírgula 8 4 2 2 2 4 3" xfId="16701"/>
    <cellStyle name="Vírgula 8 4 2 2 2 5" xfId="3635"/>
    <cellStyle name="Vírgula 8 4 2 2 2 5 2" xfId="12813"/>
    <cellStyle name="Vírgula 8 4 2 2 2 5 2 2" xfId="18293"/>
    <cellStyle name="Vírgula 8 4 2 2 2 5 3" xfId="15539"/>
    <cellStyle name="Vírgula 8 4 2 2 2 6" xfId="12447"/>
    <cellStyle name="Vírgula 8 4 2 2 2 6 2" xfId="17927"/>
    <cellStyle name="Vírgula 8 4 2 2 2 7" xfId="15173"/>
    <cellStyle name="Vírgula 8 4 2 2 3" xfId="4584"/>
    <cellStyle name="Vírgula 8 4 2 2 3 2" xfId="9568"/>
    <cellStyle name="Vírgula 8 4 2 2 3 2 2" xfId="14211"/>
    <cellStyle name="Vírgula 8 4 2 2 3 2 2 2" xfId="19691"/>
    <cellStyle name="Vírgula 8 4 2 2 3 2 3" xfId="16936"/>
    <cellStyle name="Vírgula 8 4 2 2 3 3" xfId="13039"/>
    <cellStyle name="Vírgula 8 4 2 2 3 3 2" xfId="18519"/>
    <cellStyle name="Vírgula 8 4 2 2 3 4" xfId="15765"/>
    <cellStyle name="Vírgula 8 4 2 2 4" xfId="6315"/>
    <cellStyle name="Vírgula 8 4 2 2 4 2" xfId="11257"/>
    <cellStyle name="Vírgula 8 4 2 2 4 2 2" xfId="14613"/>
    <cellStyle name="Vírgula 8 4 2 2 4 2 2 2" xfId="20093"/>
    <cellStyle name="Vírgula 8 4 2 2 4 2 3" xfId="17338"/>
    <cellStyle name="Vírgula 8 4 2 2 4 3" xfId="13442"/>
    <cellStyle name="Vírgula 8 4 2 2 4 3 2" xfId="18922"/>
    <cellStyle name="Vírgula 8 4 2 2 4 4" xfId="16167"/>
    <cellStyle name="Vírgula 8 4 2 2 5" xfId="7823"/>
    <cellStyle name="Vírgula 8 4 2 2 5 2" xfId="13799"/>
    <cellStyle name="Vírgula 8 4 2 2 5 2 2" xfId="19279"/>
    <cellStyle name="Vírgula 8 4 2 2 5 3" xfId="16524"/>
    <cellStyle name="Vírgula 8 4 2 2 6" xfId="2862"/>
    <cellStyle name="Vírgula 8 4 2 2 6 2" xfId="12636"/>
    <cellStyle name="Vírgula 8 4 2 2 6 2 2" xfId="18116"/>
    <cellStyle name="Vírgula 8 4 2 2 6 3" xfId="15362"/>
    <cellStyle name="Vírgula 8 4 2 2 7" xfId="12270"/>
    <cellStyle name="Vírgula 8 4 2 2 7 2" xfId="17750"/>
    <cellStyle name="Vírgula 8 4 2 2 8" xfId="14996"/>
    <cellStyle name="Vírgula 8 4 2 3" xfId="2007"/>
    <cellStyle name="Vírgula 8 4 2 3 2" xfId="5358"/>
    <cellStyle name="Vírgula 8 4 2 3 2 2" xfId="10342"/>
    <cellStyle name="Vírgula 8 4 2 3 2 2 2" xfId="14389"/>
    <cellStyle name="Vírgula 8 4 2 3 2 2 2 2" xfId="19869"/>
    <cellStyle name="Vírgula 8 4 2 3 2 2 3" xfId="17114"/>
    <cellStyle name="Vírgula 8 4 2 3 2 3" xfId="13217"/>
    <cellStyle name="Vírgula 8 4 2 3 2 3 2" xfId="18697"/>
    <cellStyle name="Vírgula 8 4 2 3 2 4" xfId="15943"/>
    <cellStyle name="Vírgula 8 4 2 3 3" xfId="7087"/>
    <cellStyle name="Vírgula 8 4 2 3 3 2" xfId="12029"/>
    <cellStyle name="Vírgula 8 4 2 3 3 2 2" xfId="14789"/>
    <cellStyle name="Vírgula 8 4 2 3 3 2 2 2" xfId="20269"/>
    <cellStyle name="Vírgula 8 4 2 3 3 2 3" xfId="17514"/>
    <cellStyle name="Vírgula 8 4 2 3 3 3" xfId="13618"/>
    <cellStyle name="Vírgula 8 4 2 3 3 3 2" xfId="19098"/>
    <cellStyle name="Vírgula 8 4 2 3 3 4" xfId="16343"/>
    <cellStyle name="Vírgula 8 4 2 3 4" xfId="8595"/>
    <cellStyle name="Vírgula 8 4 2 3 4 2" xfId="13975"/>
    <cellStyle name="Vírgula 8 4 2 3 4 2 2" xfId="19455"/>
    <cellStyle name="Vírgula 8 4 2 3 4 3" xfId="16700"/>
    <cellStyle name="Vírgula 8 4 2 3 5" xfId="3634"/>
    <cellStyle name="Vírgula 8 4 2 3 5 2" xfId="12812"/>
    <cellStyle name="Vírgula 8 4 2 3 5 2 2" xfId="18292"/>
    <cellStyle name="Vírgula 8 4 2 3 5 3" xfId="15538"/>
    <cellStyle name="Vírgula 8 4 2 3 6" xfId="12446"/>
    <cellStyle name="Vírgula 8 4 2 3 6 2" xfId="17926"/>
    <cellStyle name="Vírgula 8 4 2 3 7" xfId="15172"/>
    <cellStyle name="Vírgula 8 4 2 4" xfId="4201"/>
    <cellStyle name="Vírgula 8 4 2 4 2" xfId="9187"/>
    <cellStyle name="Vírgula 8 4 2 4 2 2" xfId="14120"/>
    <cellStyle name="Vírgula 8 4 2 4 2 2 2" xfId="19600"/>
    <cellStyle name="Vírgula 8 4 2 4 2 3" xfId="16845"/>
    <cellStyle name="Vírgula 8 4 2 4 3" xfId="12948"/>
    <cellStyle name="Vírgula 8 4 2 4 3 2" xfId="18428"/>
    <cellStyle name="Vírgula 8 4 2 4 4" xfId="15674"/>
    <cellStyle name="Vírgula 8 4 2 5" xfId="5948"/>
    <cellStyle name="Vírgula 8 4 2 5 2" xfId="10890"/>
    <cellStyle name="Vírgula 8 4 2 5 2 2" xfId="14526"/>
    <cellStyle name="Vírgula 8 4 2 5 2 2 2" xfId="20006"/>
    <cellStyle name="Vírgula 8 4 2 5 2 3" xfId="17251"/>
    <cellStyle name="Vírgula 8 4 2 5 3" xfId="13355"/>
    <cellStyle name="Vírgula 8 4 2 5 3 2" xfId="18835"/>
    <cellStyle name="Vírgula 8 4 2 5 4" xfId="16080"/>
    <cellStyle name="Vírgula 8 4 2 6" xfId="7456"/>
    <cellStyle name="Vírgula 8 4 2 6 2" xfId="13712"/>
    <cellStyle name="Vírgula 8 4 2 6 2 2" xfId="19192"/>
    <cellStyle name="Vírgula 8 4 2 6 3" xfId="16437"/>
    <cellStyle name="Vírgula 8 4 2 7" xfId="2495"/>
    <cellStyle name="Vírgula 8 4 2 7 2" xfId="12549"/>
    <cellStyle name="Vírgula 8 4 2 7 2 2" xfId="18029"/>
    <cellStyle name="Vírgula 8 4 2 7 3" xfId="15275"/>
    <cellStyle name="Vírgula 8 4 2 8" xfId="12167"/>
    <cellStyle name="Vírgula 8 4 2 8 2" xfId="17648"/>
    <cellStyle name="Vírgula 8 4 2 9" xfId="14907"/>
    <cellStyle name="Vírgula 8 4 3" xfId="911"/>
    <cellStyle name="Vírgula 8 4 3 2" xfId="2009"/>
    <cellStyle name="Vírgula 8 4 3 2 2" xfId="5360"/>
    <cellStyle name="Vírgula 8 4 3 2 2 2" xfId="10344"/>
    <cellStyle name="Vírgula 8 4 3 2 2 2 2" xfId="14391"/>
    <cellStyle name="Vírgula 8 4 3 2 2 2 2 2" xfId="19871"/>
    <cellStyle name="Vírgula 8 4 3 2 2 2 3" xfId="17116"/>
    <cellStyle name="Vírgula 8 4 3 2 2 3" xfId="13219"/>
    <cellStyle name="Vírgula 8 4 3 2 2 3 2" xfId="18699"/>
    <cellStyle name="Vírgula 8 4 3 2 2 4" xfId="15945"/>
    <cellStyle name="Vírgula 8 4 3 2 3" xfId="7089"/>
    <cellStyle name="Vírgula 8 4 3 2 3 2" xfId="12031"/>
    <cellStyle name="Vírgula 8 4 3 2 3 2 2" xfId="14791"/>
    <cellStyle name="Vírgula 8 4 3 2 3 2 2 2" xfId="20271"/>
    <cellStyle name="Vírgula 8 4 3 2 3 2 3" xfId="17516"/>
    <cellStyle name="Vírgula 8 4 3 2 3 3" xfId="13620"/>
    <cellStyle name="Vírgula 8 4 3 2 3 3 2" xfId="19100"/>
    <cellStyle name="Vírgula 8 4 3 2 3 4" xfId="16345"/>
    <cellStyle name="Vírgula 8 4 3 2 4" xfId="8597"/>
    <cellStyle name="Vírgula 8 4 3 2 4 2" xfId="13977"/>
    <cellStyle name="Vírgula 8 4 3 2 4 2 2" xfId="19457"/>
    <cellStyle name="Vírgula 8 4 3 2 4 3" xfId="16702"/>
    <cellStyle name="Vírgula 8 4 3 2 5" xfId="3636"/>
    <cellStyle name="Vírgula 8 4 3 2 5 2" xfId="12814"/>
    <cellStyle name="Vírgula 8 4 3 2 5 2 2" xfId="18294"/>
    <cellStyle name="Vírgula 8 4 3 2 5 3" xfId="15540"/>
    <cellStyle name="Vírgula 8 4 3 2 6" xfId="12448"/>
    <cellStyle name="Vírgula 8 4 3 2 6 2" xfId="17928"/>
    <cellStyle name="Vírgula 8 4 3 2 7" xfId="15174"/>
    <cellStyle name="Vírgula 8 4 3 3" xfId="4343"/>
    <cellStyle name="Vírgula 8 4 3 3 2" xfId="9328"/>
    <cellStyle name="Vírgula 8 4 3 3 2 2" xfId="14153"/>
    <cellStyle name="Vírgula 8 4 3 3 2 2 2" xfId="19633"/>
    <cellStyle name="Vírgula 8 4 3 3 2 3" xfId="16878"/>
    <cellStyle name="Vírgula 8 4 3 3 3" xfId="12981"/>
    <cellStyle name="Vírgula 8 4 3 3 3 2" xfId="18461"/>
    <cellStyle name="Vírgula 8 4 3 3 4" xfId="15707"/>
    <cellStyle name="Vírgula 8 4 3 4" xfId="6086"/>
    <cellStyle name="Vírgula 8 4 3 4 2" xfId="11028"/>
    <cellStyle name="Vírgula 8 4 3 4 2 2" xfId="14559"/>
    <cellStyle name="Vírgula 8 4 3 4 2 2 2" xfId="20039"/>
    <cellStyle name="Vírgula 8 4 3 4 2 3" xfId="17284"/>
    <cellStyle name="Vírgula 8 4 3 4 3" xfId="13388"/>
    <cellStyle name="Vírgula 8 4 3 4 3 2" xfId="18868"/>
    <cellStyle name="Vírgula 8 4 3 4 4" xfId="16113"/>
    <cellStyle name="Vírgula 8 4 3 5" xfId="7594"/>
    <cellStyle name="Vírgula 8 4 3 5 2" xfId="13745"/>
    <cellStyle name="Vírgula 8 4 3 5 2 2" xfId="19225"/>
    <cellStyle name="Vírgula 8 4 3 5 3" xfId="16470"/>
    <cellStyle name="Vírgula 8 4 3 6" xfId="2633"/>
    <cellStyle name="Vírgula 8 4 3 6 2" xfId="12582"/>
    <cellStyle name="Vírgula 8 4 3 6 2 2" xfId="18062"/>
    <cellStyle name="Vírgula 8 4 3 6 3" xfId="15308"/>
    <cellStyle name="Vírgula 8 4 3 7" xfId="12202"/>
    <cellStyle name="Vírgula 8 4 3 7 2" xfId="17683"/>
    <cellStyle name="Vírgula 8 4 3 8" xfId="14941"/>
    <cellStyle name="Vírgula 8 4 4" xfId="2006"/>
    <cellStyle name="Vírgula 8 4 4 2" xfId="5357"/>
    <cellStyle name="Vírgula 8 4 4 2 2" xfId="10341"/>
    <cellStyle name="Vírgula 8 4 4 2 2 2" xfId="14388"/>
    <cellStyle name="Vírgula 8 4 4 2 2 2 2" xfId="19868"/>
    <cellStyle name="Vírgula 8 4 4 2 2 3" xfId="17113"/>
    <cellStyle name="Vírgula 8 4 4 2 3" xfId="13216"/>
    <cellStyle name="Vírgula 8 4 4 2 3 2" xfId="18696"/>
    <cellStyle name="Vírgula 8 4 4 2 4" xfId="15942"/>
    <cellStyle name="Vírgula 8 4 4 3" xfId="7086"/>
    <cellStyle name="Vírgula 8 4 4 3 2" xfId="12028"/>
    <cellStyle name="Vírgula 8 4 4 3 2 2" xfId="14788"/>
    <cellStyle name="Vírgula 8 4 4 3 2 2 2" xfId="20268"/>
    <cellStyle name="Vírgula 8 4 4 3 2 3" xfId="17513"/>
    <cellStyle name="Vírgula 8 4 4 3 3" xfId="13617"/>
    <cellStyle name="Vírgula 8 4 4 3 3 2" xfId="19097"/>
    <cellStyle name="Vírgula 8 4 4 3 4" xfId="16342"/>
    <cellStyle name="Vírgula 8 4 4 4" xfId="8594"/>
    <cellStyle name="Vírgula 8 4 4 4 2" xfId="13974"/>
    <cellStyle name="Vírgula 8 4 4 4 2 2" xfId="19454"/>
    <cellStyle name="Vírgula 8 4 4 4 3" xfId="16699"/>
    <cellStyle name="Vírgula 8 4 4 5" xfId="3633"/>
    <cellStyle name="Vírgula 8 4 4 5 2" xfId="12811"/>
    <cellStyle name="Vírgula 8 4 4 5 2 2" xfId="18291"/>
    <cellStyle name="Vírgula 8 4 4 5 3" xfId="15537"/>
    <cellStyle name="Vírgula 8 4 4 6" xfId="12445"/>
    <cellStyle name="Vírgula 8 4 4 6 2" xfId="17925"/>
    <cellStyle name="Vírgula 8 4 4 7" xfId="15171"/>
    <cellStyle name="Vírgula 8 4 5" xfId="3741"/>
    <cellStyle name="Vírgula 8 4 5 2" xfId="4488"/>
    <cellStyle name="Vírgula 8 4 5 2 2" xfId="9472"/>
    <cellStyle name="Vírgula 8 4 5 2 2 2" xfId="14190"/>
    <cellStyle name="Vírgula 8 4 5 2 2 2 2" xfId="19670"/>
    <cellStyle name="Vírgula 8 4 5 2 2 3" xfId="16915"/>
    <cellStyle name="Vírgula 8 4 5 2 3" xfId="13018"/>
    <cellStyle name="Vírgula 8 4 5 2 3 2" xfId="18498"/>
    <cellStyle name="Vírgula 8 4 5 2 4" xfId="15744"/>
    <cellStyle name="Vírgula 8 4 5 3" xfId="8701"/>
    <cellStyle name="Vírgula 8 4 5 3 2" xfId="14008"/>
    <cellStyle name="Vírgula 8 4 5 3 2 2" xfId="19488"/>
    <cellStyle name="Vírgula 8 4 5 3 3" xfId="16733"/>
    <cellStyle name="Vírgula 8 4 5 4" xfId="12843"/>
    <cellStyle name="Vírgula 8 4 5 4 2" xfId="18323"/>
    <cellStyle name="Vírgula 8 4 5 5" xfId="15569"/>
    <cellStyle name="Vírgula 8 4 6" xfId="4065"/>
    <cellStyle name="Vírgula 8 4 6 2" xfId="8837"/>
    <cellStyle name="Vírgula 8 4 6 2 2" xfId="14040"/>
    <cellStyle name="Vírgula 8 4 6 2 2 2" xfId="19520"/>
    <cellStyle name="Vírgula 8 4 6 2 3" xfId="16765"/>
    <cellStyle name="Vírgula 8 4 6 3" xfId="12916"/>
    <cellStyle name="Vírgula 8 4 6 3 2" xfId="18396"/>
    <cellStyle name="Vírgula 8 4 6 4" xfId="15642"/>
    <cellStyle name="Vírgula 8 4 7" xfId="5506"/>
    <cellStyle name="Vírgula 8 4 7 2" xfId="10464"/>
    <cellStyle name="Vírgula 8 4 7 2 2" xfId="14426"/>
    <cellStyle name="Vírgula 8 4 7 2 2 2" xfId="19906"/>
    <cellStyle name="Vírgula 8 4 7 2 3" xfId="17151"/>
    <cellStyle name="Vírgula 8 4 7 3" xfId="13255"/>
    <cellStyle name="Vírgula 8 4 7 3 2" xfId="18735"/>
    <cellStyle name="Vírgula 8 4 7 4" xfId="15980"/>
    <cellStyle name="Vírgula 8 4 8" xfId="5813"/>
    <cellStyle name="Vírgula 8 4 8 2" xfId="10755"/>
    <cellStyle name="Vírgula 8 4 8 2 2" xfId="14494"/>
    <cellStyle name="Vírgula 8 4 8 2 2 2" xfId="19974"/>
    <cellStyle name="Vírgula 8 4 8 2 3" xfId="17219"/>
    <cellStyle name="Vírgula 8 4 8 3" xfId="13323"/>
    <cellStyle name="Vírgula 8 4 8 3 2" xfId="18803"/>
    <cellStyle name="Vírgula 8 4 8 4" xfId="16048"/>
    <cellStyle name="Vírgula 8 4 9" xfId="7321"/>
    <cellStyle name="Vírgula 8 4 9 2" xfId="13680"/>
    <cellStyle name="Vírgula 8 4 9 2 2" xfId="19160"/>
    <cellStyle name="Vírgula 8 4 9 3" xfId="16405"/>
    <cellStyle name="Vírgula 8 5" xfId="660"/>
    <cellStyle name="Vírgula 8 5 10" xfId="2403"/>
    <cellStyle name="Vírgula 8 5 10 2" xfId="12527"/>
    <cellStyle name="Vírgula 8 5 10 2 2" xfId="18007"/>
    <cellStyle name="Vírgula 8 5 10 3" xfId="15253"/>
    <cellStyle name="Vírgula 8 5 11" xfId="12145"/>
    <cellStyle name="Vírgula 8 5 11 2" xfId="17626"/>
    <cellStyle name="Vírgula 8 5 12" xfId="14885"/>
    <cellStyle name="Vírgula 8 5 2" xfId="801"/>
    <cellStyle name="Vírgula 8 5 2 2" xfId="1266"/>
    <cellStyle name="Vírgula 8 5 2 2 2" xfId="2012"/>
    <cellStyle name="Vírgula 8 5 2 2 2 2" xfId="5363"/>
    <cellStyle name="Vírgula 8 5 2 2 2 2 2" xfId="10347"/>
    <cellStyle name="Vírgula 8 5 2 2 2 2 2 2" xfId="14394"/>
    <cellStyle name="Vírgula 8 5 2 2 2 2 2 2 2" xfId="19874"/>
    <cellStyle name="Vírgula 8 5 2 2 2 2 2 3" xfId="17119"/>
    <cellStyle name="Vírgula 8 5 2 2 2 2 3" xfId="13222"/>
    <cellStyle name="Vírgula 8 5 2 2 2 2 3 2" xfId="18702"/>
    <cellStyle name="Vírgula 8 5 2 2 2 2 4" xfId="15948"/>
    <cellStyle name="Vírgula 8 5 2 2 2 3" xfId="7092"/>
    <cellStyle name="Vírgula 8 5 2 2 2 3 2" xfId="12034"/>
    <cellStyle name="Vírgula 8 5 2 2 2 3 2 2" xfId="14794"/>
    <cellStyle name="Vírgula 8 5 2 2 2 3 2 2 2" xfId="20274"/>
    <cellStyle name="Vírgula 8 5 2 2 2 3 2 3" xfId="17519"/>
    <cellStyle name="Vírgula 8 5 2 2 2 3 3" xfId="13623"/>
    <cellStyle name="Vírgula 8 5 2 2 2 3 3 2" xfId="19103"/>
    <cellStyle name="Vírgula 8 5 2 2 2 3 4" xfId="16348"/>
    <cellStyle name="Vírgula 8 5 2 2 2 4" xfId="8600"/>
    <cellStyle name="Vírgula 8 5 2 2 2 4 2" xfId="13980"/>
    <cellStyle name="Vírgula 8 5 2 2 2 4 2 2" xfId="19460"/>
    <cellStyle name="Vírgula 8 5 2 2 2 4 3" xfId="16705"/>
    <cellStyle name="Vírgula 8 5 2 2 2 5" xfId="3639"/>
    <cellStyle name="Vírgula 8 5 2 2 2 5 2" xfId="12817"/>
    <cellStyle name="Vírgula 8 5 2 2 2 5 2 2" xfId="18297"/>
    <cellStyle name="Vírgula 8 5 2 2 2 5 3" xfId="15543"/>
    <cellStyle name="Vírgula 8 5 2 2 2 6" xfId="12451"/>
    <cellStyle name="Vírgula 8 5 2 2 2 6 2" xfId="17931"/>
    <cellStyle name="Vírgula 8 5 2 2 2 7" xfId="15177"/>
    <cellStyle name="Vírgula 8 5 2 2 3" xfId="4627"/>
    <cellStyle name="Vírgula 8 5 2 2 3 2" xfId="9611"/>
    <cellStyle name="Vírgula 8 5 2 2 3 2 2" xfId="14221"/>
    <cellStyle name="Vírgula 8 5 2 2 3 2 2 2" xfId="19701"/>
    <cellStyle name="Vírgula 8 5 2 2 3 2 3" xfId="16946"/>
    <cellStyle name="Vírgula 8 5 2 2 3 3" xfId="13049"/>
    <cellStyle name="Vírgula 8 5 2 2 3 3 2" xfId="18529"/>
    <cellStyle name="Vírgula 8 5 2 2 3 4" xfId="15775"/>
    <cellStyle name="Vírgula 8 5 2 2 4" xfId="6358"/>
    <cellStyle name="Vírgula 8 5 2 2 4 2" xfId="11300"/>
    <cellStyle name="Vírgula 8 5 2 2 4 2 2" xfId="14623"/>
    <cellStyle name="Vírgula 8 5 2 2 4 2 2 2" xfId="20103"/>
    <cellStyle name="Vírgula 8 5 2 2 4 2 3" xfId="17348"/>
    <cellStyle name="Vírgula 8 5 2 2 4 3" xfId="13452"/>
    <cellStyle name="Vírgula 8 5 2 2 4 3 2" xfId="18932"/>
    <cellStyle name="Vírgula 8 5 2 2 4 4" xfId="16177"/>
    <cellStyle name="Vírgula 8 5 2 2 5" xfId="7866"/>
    <cellStyle name="Vírgula 8 5 2 2 5 2" xfId="13809"/>
    <cellStyle name="Vírgula 8 5 2 2 5 2 2" xfId="19289"/>
    <cellStyle name="Vírgula 8 5 2 2 5 3" xfId="16534"/>
    <cellStyle name="Vírgula 8 5 2 2 6" xfId="2905"/>
    <cellStyle name="Vírgula 8 5 2 2 6 2" xfId="12646"/>
    <cellStyle name="Vírgula 8 5 2 2 6 2 2" xfId="18126"/>
    <cellStyle name="Vírgula 8 5 2 2 6 3" xfId="15372"/>
    <cellStyle name="Vírgula 8 5 2 2 7" xfId="12280"/>
    <cellStyle name="Vírgula 8 5 2 2 7 2" xfId="17760"/>
    <cellStyle name="Vírgula 8 5 2 2 8" xfId="15006"/>
    <cellStyle name="Vírgula 8 5 2 3" xfId="2011"/>
    <cellStyle name="Vírgula 8 5 2 3 2" xfId="5362"/>
    <cellStyle name="Vírgula 8 5 2 3 2 2" xfId="10346"/>
    <cellStyle name="Vírgula 8 5 2 3 2 2 2" xfId="14393"/>
    <cellStyle name="Vírgula 8 5 2 3 2 2 2 2" xfId="19873"/>
    <cellStyle name="Vírgula 8 5 2 3 2 2 3" xfId="17118"/>
    <cellStyle name="Vírgula 8 5 2 3 2 3" xfId="13221"/>
    <cellStyle name="Vírgula 8 5 2 3 2 3 2" xfId="18701"/>
    <cellStyle name="Vírgula 8 5 2 3 2 4" xfId="15947"/>
    <cellStyle name="Vírgula 8 5 2 3 3" xfId="7091"/>
    <cellStyle name="Vírgula 8 5 2 3 3 2" xfId="12033"/>
    <cellStyle name="Vírgula 8 5 2 3 3 2 2" xfId="14793"/>
    <cellStyle name="Vírgula 8 5 2 3 3 2 2 2" xfId="20273"/>
    <cellStyle name="Vírgula 8 5 2 3 3 2 3" xfId="17518"/>
    <cellStyle name="Vírgula 8 5 2 3 3 3" xfId="13622"/>
    <cellStyle name="Vírgula 8 5 2 3 3 3 2" xfId="19102"/>
    <cellStyle name="Vírgula 8 5 2 3 3 4" xfId="16347"/>
    <cellStyle name="Vírgula 8 5 2 3 4" xfId="8599"/>
    <cellStyle name="Vírgula 8 5 2 3 4 2" xfId="13979"/>
    <cellStyle name="Vírgula 8 5 2 3 4 2 2" xfId="19459"/>
    <cellStyle name="Vírgula 8 5 2 3 4 3" xfId="16704"/>
    <cellStyle name="Vírgula 8 5 2 3 5" xfId="3638"/>
    <cellStyle name="Vírgula 8 5 2 3 5 2" xfId="12816"/>
    <cellStyle name="Vírgula 8 5 2 3 5 2 2" xfId="18296"/>
    <cellStyle name="Vírgula 8 5 2 3 5 3" xfId="15542"/>
    <cellStyle name="Vírgula 8 5 2 3 6" xfId="12450"/>
    <cellStyle name="Vírgula 8 5 2 3 6 2" xfId="17930"/>
    <cellStyle name="Vírgula 8 5 2 3 7" xfId="15176"/>
    <cellStyle name="Vírgula 8 5 2 4" xfId="4244"/>
    <cellStyle name="Vírgula 8 5 2 4 2" xfId="9230"/>
    <cellStyle name="Vírgula 8 5 2 4 2 2" xfId="14130"/>
    <cellStyle name="Vírgula 8 5 2 4 2 2 2" xfId="19610"/>
    <cellStyle name="Vírgula 8 5 2 4 2 3" xfId="16855"/>
    <cellStyle name="Vírgula 8 5 2 4 3" xfId="12958"/>
    <cellStyle name="Vírgula 8 5 2 4 3 2" xfId="18438"/>
    <cellStyle name="Vírgula 8 5 2 4 4" xfId="15684"/>
    <cellStyle name="Vírgula 8 5 2 5" xfId="5991"/>
    <cellStyle name="Vírgula 8 5 2 5 2" xfId="10933"/>
    <cellStyle name="Vírgula 8 5 2 5 2 2" xfId="14536"/>
    <cellStyle name="Vírgula 8 5 2 5 2 2 2" xfId="20016"/>
    <cellStyle name="Vírgula 8 5 2 5 2 3" xfId="17261"/>
    <cellStyle name="Vírgula 8 5 2 5 3" xfId="13365"/>
    <cellStyle name="Vírgula 8 5 2 5 3 2" xfId="18845"/>
    <cellStyle name="Vírgula 8 5 2 5 4" xfId="16090"/>
    <cellStyle name="Vírgula 8 5 2 6" xfId="7499"/>
    <cellStyle name="Vírgula 8 5 2 6 2" xfId="13722"/>
    <cellStyle name="Vírgula 8 5 2 6 2 2" xfId="19202"/>
    <cellStyle name="Vírgula 8 5 2 6 3" xfId="16447"/>
    <cellStyle name="Vírgula 8 5 2 7" xfId="2538"/>
    <cellStyle name="Vírgula 8 5 2 7 2" xfId="12559"/>
    <cellStyle name="Vírgula 8 5 2 7 2 2" xfId="18039"/>
    <cellStyle name="Vírgula 8 5 2 7 3" xfId="15285"/>
    <cellStyle name="Vírgula 8 5 2 8" xfId="12177"/>
    <cellStyle name="Vírgula 8 5 2 8 2" xfId="17658"/>
    <cellStyle name="Vírgula 8 5 2 9" xfId="14917"/>
    <cellStyle name="Vírgula 8 5 3" xfId="954"/>
    <cellStyle name="Vírgula 8 5 3 2" xfId="2013"/>
    <cellStyle name="Vírgula 8 5 3 2 2" xfId="5364"/>
    <cellStyle name="Vírgula 8 5 3 2 2 2" xfId="10348"/>
    <cellStyle name="Vírgula 8 5 3 2 2 2 2" xfId="14395"/>
    <cellStyle name="Vírgula 8 5 3 2 2 2 2 2" xfId="19875"/>
    <cellStyle name="Vírgula 8 5 3 2 2 2 3" xfId="17120"/>
    <cellStyle name="Vírgula 8 5 3 2 2 3" xfId="13223"/>
    <cellStyle name="Vírgula 8 5 3 2 2 3 2" xfId="18703"/>
    <cellStyle name="Vírgula 8 5 3 2 2 4" xfId="15949"/>
    <cellStyle name="Vírgula 8 5 3 2 3" xfId="7093"/>
    <cellStyle name="Vírgula 8 5 3 2 3 2" xfId="12035"/>
    <cellStyle name="Vírgula 8 5 3 2 3 2 2" xfId="14795"/>
    <cellStyle name="Vírgula 8 5 3 2 3 2 2 2" xfId="20275"/>
    <cellStyle name="Vírgula 8 5 3 2 3 2 3" xfId="17520"/>
    <cellStyle name="Vírgula 8 5 3 2 3 3" xfId="13624"/>
    <cellStyle name="Vírgula 8 5 3 2 3 3 2" xfId="19104"/>
    <cellStyle name="Vírgula 8 5 3 2 3 4" xfId="16349"/>
    <cellStyle name="Vírgula 8 5 3 2 4" xfId="8601"/>
    <cellStyle name="Vírgula 8 5 3 2 4 2" xfId="13981"/>
    <cellStyle name="Vírgula 8 5 3 2 4 2 2" xfId="19461"/>
    <cellStyle name="Vírgula 8 5 3 2 4 3" xfId="16706"/>
    <cellStyle name="Vírgula 8 5 3 2 5" xfId="3640"/>
    <cellStyle name="Vírgula 8 5 3 2 5 2" xfId="12818"/>
    <cellStyle name="Vírgula 8 5 3 2 5 2 2" xfId="18298"/>
    <cellStyle name="Vírgula 8 5 3 2 5 3" xfId="15544"/>
    <cellStyle name="Vírgula 8 5 3 2 6" xfId="12452"/>
    <cellStyle name="Vírgula 8 5 3 2 6 2" xfId="17932"/>
    <cellStyle name="Vírgula 8 5 3 2 7" xfId="15178"/>
    <cellStyle name="Vírgula 8 5 3 3" xfId="4386"/>
    <cellStyle name="Vírgula 8 5 3 3 2" xfId="9371"/>
    <cellStyle name="Vírgula 8 5 3 3 2 2" xfId="14163"/>
    <cellStyle name="Vírgula 8 5 3 3 2 2 2" xfId="19643"/>
    <cellStyle name="Vírgula 8 5 3 3 2 3" xfId="16888"/>
    <cellStyle name="Vírgula 8 5 3 3 3" xfId="12991"/>
    <cellStyle name="Vírgula 8 5 3 3 3 2" xfId="18471"/>
    <cellStyle name="Vírgula 8 5 3 3 4" xfId="15717"/>
    <cellStyle name="Vírgula 8 5 3 4" xfId="6129"/>
    <cellStyle name="Vírgula 8 5 3 4 2" xfId="11071"/>
    <cellStyle name="Vírgula 8 5 3 4 2 2" xfId="14569"/>
    <cellStyle name="Vírgula 8 5 3 4 2 2 2" xfId="20049"/>
    <cellStyle name="Vírgula 8 5 3 4 2 3" xfId="17294"/>
    <cellStyle name="Vírgula 8 5 3 4 3" xfId="13398"/>
    <cellStyle name="Vírgula 8 5 3 4 3 2" xfId="18878"/>
    <cellStyle name="Vírgula 8 5 3 4 4" xfId="16123"/>
    <cellStyle name="Vírgula 8 5 3 5" xfId="7637"/>
    <cellStyle name="Vírgula 8 5 3 5 2" xfId="13755"/>
    <cellStyle name="Vírgula 8 5 3 5 2 2" xfId="19235"/>
    <cellStyle name="Vírgula 8 5 3 5 3" xfId="16480"/>
    <cellStyle name="Vírgula 8 5 3 6" xfId="2676"/>
    <cellStyle name="Vírgula 8 5 3 6 2" xfId="12592"/>
    <cellStyle name="Vírgula 8 5 3 6 2 2" xfId="18072"/>
    <cellStyle name="Vírgula 8 5 3 6 3" xfId="15318"/>
    <cellStyle name="Vírgula 8 5 3 7" xfId="12212"/>
    <cellStyle name="Vírgula 8 5 3 7 2" xfId="17693"/>
    <cellStyle name="Vírgula 8 5 3 8" xfId="14951"/>
    <cellStyle name="Vírgula 8 5 4" xfId="2010"/>
    <cellStyle name="Vírgula 8 5 4 2" xfId="5361"/>
    <cellStyle name="Vírgula 8 5 4 2 2" xfId="10345"/>
    <cellStyle name="Vírgula 8 5 4 2 2 2" xfId="14392"/>
    <cellStyle name="Vírgula 8 5 4 2 2 2 2" xfId="19872"/>
    <cellStyle name="Vírgula 8 5 4 2 2 3" xfId="17117"/>
    <cellStyle name="Vírgula 8 5 4 2 3" xfId="13220"/>
    <cellStyle name="Vírgula 8 5 4 2 3 2" xfId="18700"/>
    <cellStyle name="Vírgula 8 5 4 2 4" xfId="15946"/>
    <cellStyle name="Vírgula 8 5 4 3" xfId="7090"/>
    <cellStyle name="Vírgula 8 5 4 3 2" xfId="12032"/>
    <cellStyle name="Vírgula 8 5 4 3 2 2" xfId="14792"/>
    <cellStyle name="Vírgula 8 5 4 3 2 2 2" xfId="20272"/>
    <cellStyle name="Vírgula 8 5 4 3 2 3" xfId="17517"/>
    <cellStyle name="Vírgula 8 5 4 3 3" xfId="13621"/>
    <cellStyle name="Vírgula 8 5 4 3 3 2" xfId="19101"/>
    <cellStyle name="Vírgula 8 5 4 3 4" xfId="16346"/>
    <cellStyle name="Vírgula 8 5 4 4" xfId="8598"/>
    <cellStyle name="Vírgula 8 5 4 4 2" xfId="13978"/>
    <cellStyle name="Vírgula 8 5 4 4 2 2" xfId="19458"/>
    <cellStyle name="Vírgula 8 5 4 4 3" xfId="16703"/>
    <cellStyle name="Vírgula 8 5 4 5" xfId="3637"/>
    <cellStyle name="Vírgula 8 5 4 5 2" xfId="12815"/>
    <cellStyle name="Vírgula 8 5 4 5 2 2" xfId="18295"/>
    <cellStyle name="Vírgula 8 5 4 5 3" xfId="15541"/>
    <cellStyle name="Vírgula 8 5 4 6" xfId="12449"/>
    <cellStyle name="Vírgula 8 5 4 6 2" xfId="17929"/>
    <cellStyle name="Vírgula 8 5 4 7" xfId="15175"/>
    <cellStyle name="Vírgula 8 5 5" xfId="3784"/>
    <cellStyle name="Vírgula 8 5 5 2" xfId="5569"/>
    <cellStyle name="Vírgula 8 5 5 2 2" xfId="10518"/>
    <cellStyle name="Vírgula 8 5 5 2 2 2" xfId="14444"/>
    <cellStyle name="Vírgula 8 5 5 2 2 2 2" xfId="19924"/>
    <cellStyle name="Vírgula 8 5 5 2 2 3" xfId="17169"/>
    <cellStyle name="Vírgula 8 5 5 2 3" xfId="13273"/>
    <cellStyle name="Vírgula 8 5 5 2 3 2" xfId="18753"/>
    <cellStyle name="Vírgula 8 5 5 2 4" xfId="15998"/>
    <cellStyle name="Vírgula 8 5 5 3" xfId="8744"/>
    <cellStyle name="Vírgula 8 5 5 3 2" xfId="14018"/>
    <cellStyle name="Vírgula 8 5 5 3 2 2" xfId="19498"/>
    <cellStyle name="Vírgula 8 5 5 3 3" xfId="16743"/>
    <cellStyle name="Vírgula 8 5 5 4" xfId="12853"/>
    <cellStyle name="Vírgula 8 5 5 4 2" xfId="18333"/>
    <cellStyle name="Vírgula 8 5 5 5" xfId="15579"/>
    <cellStyle name="Vírgula 8 5 6" xfId="4109"/>
    <cellStyle name="Vírgula 8 5 6 2" xfId="8880"/>
    <cellStyle name="Vírgula 8 5 6 2 2" xfId="14050"/>
    <cellStyle name="Vírgula 8 5 6 2 2 2" xfId="19530"/>
    <cellStyle name="Vírgula 8 5 6 2 3" xfId="16775"/>
    <cellStyle name="Vírgula 8 5 6 3" xfId="12926"/>
    <cellStyle name="Vírgula 8 5 6 3 2" xfId="18406"/>
    <cellStyle name="Vírgula 8 5 6 4" xfId="15652"/>
    <cellStyle name="Vírgula 8 5 7" xfId="5509"/>
    <cellStyle name="Vírgula 8 5 7 2" xfId="10467"/>
    <cellStyle name="Vírgula 8 5 7 2 2" xfId="14427"/>
    <cellStyle name="Vírgula 8 5 7 2 2 2" xfId="19907"/>
    <cellStyle name="Vírgula 8 5 7 2 3" xfId="17152"/>
    <cellStyle name="Vírgula 8 5 7 3" xfId="13256"/>
    <cellStyle name="Vírgula 8 5 7 3 2" xfId="18736"/>
    <cellStyle name="Vírgula 8 5 7 4" xfId="15981"/>
    <cellStyle name="Vírgula 8 5 8" xfId="5856"/>
    <cellStyle name="Vírgula 8 5 8 2" xfId="10798"/>
    <cellStyle name="Vírgula 8 5 8 2 2" xfId="14504"/>
    <cellStyle name="Vírgula 8 5 8 2 2 2" xfId="19984"/>
    <cellStyle name="Vírgula 8 5 8 2 3" xfId="17229"/>
    <cellStyle name="Vírgula 8 5 8 3" xfId="13333"/>
    <cellStyle name="Vírgula 8 5 8 3 2" xfId="18813"/>
    <cellStyle name="Vírgula 8 5 8 4" xfId="16058"/>
    <cellStyle name="Vírgula 8 5 9" xfId="7364"/>
    <cellStyle name="Vírgula 8 5 9 2" xfId="13690"/>
    <cellStyle name="Vírgula 8 5 9 2 2" xfId="19170"/>
    <cellStyle name="Vírgula 8 5 9 3" xfId="16415"/>
    <cellStyle name="Vírgula 8 6" xfId="501"/>
    <cellStyle name="Vírgula 8 6 2" xfId="1063"/>
    <cellStyle name="Vírgula 8 6 2 2" xfId="2015"/>
    <cellStyle name="Vírgula 8 6 2 2 2" xfId="5366"/>
    <cellStyle name="Vírgula 8 6 2 2 2 2" xfId="10350"/>
    <cellStyle name="Vírgula 8 6 2 2 2 2 2" xfId="14397"/>
    <cellStyle name="Vírgula 8 6 2 2 2 2 2 2" xfId="19877"/>
    <cellStyle name="Vírgula 8 6 2 2 2 2 3" xfId="17122"/>
    <cellStyle name="Vírgula 8 6 2 2 2 3" xfId="13225"/>
    <cellStyle name="Vírgula 8 6 2 2 2 3 2" xfId="18705"/>
    <cellStyle name="Vírgula 8 6 2 2 2 4" xfId="15951"/>
    <cellStyle name="Vírgula 8 6 2 2 3" xfId="7095"/>
    <cellStyle name="Vírgula 8 6 2 2 3 2" xfId="12037"/>
    <cellStyle name="Vírgula 8 6 2 2 3 2 2" xfId="14797"/>
    <cellStyle name="Vírgula 8 6 2 2 3 2 2 2" xfId="20277"/>
    <cellStyle name="Vírgula 8 6 2 2 3 2 3" xfId="17522"/>
    <cellStyle name="Vírgula 8 6 2 2 3 3" xfId="13626"/>
    <cellStyle name="Vírgula 8 6 2 2 3 3 2" xfId="19106"/>
    <cellStyle name="Vírgula 8 6 2 2 3 4" xfId="16351"/>
    <cellStyle name="Vírgula 8 6 2 2 4" xfId="8603"/>
    <cellStyle name="Vírgula 8 6 2 2 4 2" xfId="13983"/>
    <cellStyle name="Vírgula 8 6 2 2 4 2 2" xfId="19463"/>
    <cellStyle name="Vírgula 8 6 2 2 4 3" xfId="16708"/>
    <cellStyle name="Vírgula 8 6 2 2 5" xfId="3642"/>
    <cellStyle name="Vírgula 8 6 2 2 5 2" xfId="12820"/>
    <cellStyle name="Vírgula 8 6 2 2 5 2 2" xfId="18300"/>
    <cellStyle name="Vírgula 8 6 2 2 5 3" xfId="15546"/>
    <cellStyle name="Vírgula 8 6 2 2 6" xfId="12454"/>
    <cellStyle name="Vírgula 8 6 2 2 6 2" xfId="17934"/>
    <cellStyle name="Vírgula 8 6 2 2 7" xfId="15180"/>
    <cellStyle name="Vírgula 8 6 2 3" xfId="4478"/>
    <cellStyle name="Vírgula 8 6 2 3 2" xfId="9463"/>
    <cellStyle name="Vírgula 8 6 2 3 2 2" xfId="14185"/>
    <cellStyle name="Vírgula 8 6 2 3 2 2 2" xfId="19665"/>
    <cellStyle name="Vírgula 8 6 2 3 2 3" xfId="16910"/>
    <cellStyle name="Vírgula 8 6 2 3 3" xfId="13013"/>
    <cellStyle name="Vírgula 8 6 2 3 3 2" xfId="18493"/>
    <cellStyle name="Vírgula 8 6 2 3 4" xfId="15739"/>
    <cellStyle name="Vírgula 8 6 2 4" xfId="6218"/>
    <cellStyle name="Vírgula 8 6 2 4 2" xfId="11160"/>
    <cellStyle name="Vírgula 8 6 2 4 2 2" xfId="14590"/>
    <cellStyle name="Vírgula 8 6 2 4 2 2 2" xfId="20070"/>
    <cellStyle name="Vírgula 8 6 2 4 2 3" xfId="17315"/>
    <cellStyle name="Vírgula 8 6 2 4 3" xfId="13419"/>
    <cellStyle name="Vírgula 8 6 2 4 3 2" xfId="18899"/>
    <cellStyle name="Vírgula 8 6 2 4 4" xfId="16144"/>
    <cellStyle name="Vírgula 8 6 2 5" xfId="7726"/>
    <cellStyle name="Vírgula 8 6 2 5 2" xfId="13776"/>
    <cellStyle name="Vírgula 8 6 2 5 2 2" xfId="19256"/>
    <cellStyle name="Vírgula 8 6 2 5 3" xfId="16501"/>
    <cellStyle name="Vírgula 8 6 2 6" xfId="2765"/>
    <cellStyle name="Vírgula 8 6 2 6 2" xfId="12613"/>
    <cellStyle name="Vírgula 8 6 2 6 2 2" xfId="18093"/>
    <cellStyle name="Vírgula 8 6 2 6 3" xfId="15339"/>
    <cellStyle name="Vírgula 8 6 2 7" xfId="12239"/>
    <cellStyle name="Vírgula 8 6 2 7 2" xfId="17720"/>
    <cellStyle name="Vírgula 8 6 2 8" xfId="14973"/>
    <cellStyle name="Vírgula 8 6 3" xfId="2014"/>
    <cellStyle name="Vírgula 8 6 3 2" xfId="5365"/>
    <cellStyle name="Vírgula 8 6 3 2 2" xfId="10349"/>
    <cellStyle name="Vírgula 8 6 3 2 2 2" xfId="14396"/>
    <cellStyle name="Vírgula 8 6 3 2 2 2 2" xfId="19876"/>
    <cellStyle name="Vírgula 8 6 3 2 2 3" xfId="17121"/>
    <cellStyle name="Vírgula 8 6 3 2 3" xfId="13224"/>
    <cellStyle name="Vírgula 8 6 3 2 3 2" xfId="18704"/>
    <cellStyle name="Vírgula 8 6 3 2 4" xfId="15950"/>
    <cellStyle name="Vírgula 8 6 3 3" xfId="7094"/>
    <cellStyle name="Vírgula 8 6 3 3 2" xfId="12036"/>
    <cellStyle name="Vírgula 8 6 3 3 2 2" xfId="14796"/>
    <cellStyle name="Vírgula 8 6 3 3 2 2 2" xfId="20276"/>
    <cellStyle name="Vírgula 8 6 3 3 2 3" xfId="17521"/>
    <cellStyle name="Vírgula 8 6 3 3 3" xfId="13625"/>
    <cellStyle name="Vírgula 8 6 3 3 3 2" xfId="19105"/>
    <cellStyle name="Vírgula 8 6 3 3 4" xfId="16350"/>
    <cellStyle name="Vírgula 8 6 3 4" xfId="8602"/>
    <cellStyle name="Vírgula 8 6 3 4 2" xfId="13982"/>
    <cellStyle name="Vírgula 8 6 3 4 2 2" xfId="19462"/>
    <cellStyle name="Vírgula 8 6 3 4 3" xfId="16707"/>
    <cellStyle name="Vírgula 8 6 3 5" xfId="3641"/>
    <cellStyle name="Vírgula 8 6 3 5 2" xfId="12819"/>
    <cellStyle name="Vírgula 8 6 3 5 2 2" xfId="18299"/>
    <cellStyle name="Vírgula 8 6 3 5 3" xfId="15545"/>
    <cellStyle name="Vírgula 8 6 3 6" xfId="12453"/>
    <cellStyle name="Vírgula 8 6 3 6 2" xfId="17933"/>
    <cellStyle name="Vírgula 8 6 3 7" xfId="15179"/>
    <cellStyle name="Vírgula 8 6 4" xfId="4010"/>
    <cellStyle name="Vírgula 8 6 4 2" xfId="9082"/>
    <cellStyle name="Vírgula 8 6 4 2 2" xfId="14096"/>
    <cellStyle name="Vírgula 8 6 4 2 2 2" xfId="19576"/>
    <cellStyle name="Vírgula 8 6 4 2 3" xfId="16821"/>
    <cellStyle name="Vírgula 8 6 4 3" xfId="12904"/>
    <cellStyle name="Vírgula 8 6 4 3 2" xfId="18384"/>
    <cellStyle name="Vírgula 8 6 4 4" xfId="15630"/>
    <cellStyle name="Vírgula 8 6 5" xfId="5766"/>
    <cellStyle name="Vírgula 8 6 5 2" xfId="10708"/>
    <cellStyle name="Vírgula 8 6 5 2 2" xfId="14483"/>
    <cellStyle name="Vírgula 8 6 5 2 2 2" xfId="19963"/>
    <cellStyle name="Vírgula 8 6 5 2 3" xfId="17208"/>
    <cellStyle name="Vírgula 8 6 5 3" xfId="13312"/>
    <cellStyle name="Vírgula 8 6 5 3 2" xfId="18792"/>
    <cellStyle name="Vírgula 8 6 5 4" xfId="16037"/>
    <cellStyle name="Vírgula 8 6 6" xfId="7274"/>
    <cellStyle name="Vírgula 8 6 6 2" xfId="13669"/>
    <cellStyle name="Vírgula 8 6 6 2 2" xfId="19149"/>
    <cellStyle name="Vírgula 8 6 6 3" xfId="16394"/>
    <cellStyle name="Vírgula 8 6 7" xfId="2313"/>
    <cellStyle name="Vírgula 8 6 7 2" xfId="12506"/>
    <cellStyle name="Vírgula 8 6 7 2 2" xfId="17986"/>
    <cellStyle name="Vírgula 8 6 7 3" xfId="15232"/>
    <cellStyle name="Vírgula 8 6 8" xfId="12116"/>
    <cellStyle name="Vírgula 8 6 8 2" xfId="17597"/>
    <cellStyle name="Vírgula 8 6 9" xfId="14863"/>
    <cellStyle name="Vírgula 8 7" xfId="710"/>
    <cellStyle name="Vírgula 8 7 2" xfId="1176"/>
    <cellStyle name="Vírgula 8 7 2 2" xfId="2017"/>
    <cellStyle name="Vírgula 8 7 2 2 2" xfId="5368"/>
    <cellStyle name="Vírgula 8 7 2 2 2 2" xfId="10352"/>
    <cellStyle name="Vírgula 8 7 2 2 2 2 2" xfId="14399"/>
    <cellStyle name="Vírgula 8 7 2 2 2 2 2 2" xfId="19879"/>
    <cellStyle name="Vírgula 8 7 2 2 2 2 3" xfId="17124"/>
    <cellStyle name="Vírgula 8 7 2 2 2 3" xfId="13227"/>
    <cellStyle name="Vírgula 8 7 2 2 2 3 2" xfId="18707"/>
    <cellStyle name="Vírgula 8 7 2 2 2 4" xfId="15953"/>
    <cellStyle name="Vírgula 8 7 2 2 3" xfId="7097"/>
    <cellStyle name="Vírgula 8 7 2 2 3 2" xfId="12039"/>
    <cellStyle name="Vírgula 8 7 2 2 3 2 2" xfId="14799"/>
    <cellStyle name="Vírgula 8 7 2 2 3 2 2 2" xfId="20279"/>
    <cellStyle name="Vírgula 8 7 2 2 3 2 3" xfId="17524"/>
    <cellStyle name="Vírgula 8 7 2 2 3 3" xfId="13628"/>
    <cellStyle name="Vírgula 8 7 2 2 3 3 2" xfId="19108"/>
    <cellStyle name="Vírgula 8 7 2 2 3 4" xfId="16353"/>
    <cellStyle name="Vírgula 8 7 2 2 4" xfId="8605"/>
    <cellStyle name="Vírgula 8 7 2 2 4 2" xfId="13985"/>
    <cellStyle name="Vírgula 8 7 2 2 4 2 2" xfId="19465"/>
    <cellStyle name="Vírgula 8 7 2 2 4 3" xfId="16710"/>
    <cellStyle name="Vírgula 8 7 2 2 5" xfId="3644"/>
    <cellStyle name="Vírgula 8 7 2 2 5 2" xfId="12822"/>
    <cellStyle name="Vírgula 8 7 2 2 5 2 2" xfId="18302"/>
    <cellStyle name="Vírgula 8 7 2 2 5 3" xfId="15548"/>
    <cellStyle name="Vírgula 8 7 2 2 6" xfId="12456"/>
    <cellStyle name="Vírgula 8 7 2 2 6 2" xfId="17936"/>
    <cellStyle name="Vírgula 8 7 2 2 7" xfId="15182"/>
    <cellStyle name="Vírgula 8 7 2 3" xfId="4537"/>
    <cellStyle name="Vírgula 8 7 2 3 2" xfId="9521"/>
    <cellStyle name="Vírgula 8 7 2 3 2 2" xfId="14200"/>
    <cellStyle name="Vírgula 8 7 2 3 2 2 2" xfId="19680"/>
    <cellStyle name="Vírgula 8 7 2 3 2 3" xfId="16925"/>
    <cellStyle name="Vírgula 8 7 2 3 3" xfId="13028"/>
    <cellStyle name="Vírgula 8 7 2 3 3 2" xfId="18508"/>
    <cellStyle name="Vírgula 8 7 2 3 4" xfId="15754"/>
    <cellStyle name="Vírgula 8 7 2 4" xfId="6268"/>
    <cellStyle name="Vírgula 8 7 2 4 2" xfId="11210"/>
    <cellStyle name="Vírgula 8 7 2 4 2 2" xfId="14602"/>
    <cellStyle name="Vírgula 8 7 2 4 2 2 2" xfId="20082"/>
    <cellStyle name="Vírgula 8 7 2 4 2 3" xfId="17327"/>
    <cellStyle name="Vírgula 8 7 2 4 3" xfId="13431"/>
    <cellStyle name="Vírgula 8 7 2 4 3 2" xfId="18911"/>
    <cellStyle name="Vírgula 8 7 2 4 4" xfId="16156"/>
    <cellStyle name="Vírgula 8 7 2 5" xfId="7776"/>
    <cellStyle name="Vírgula 8 7 2 5 2" xfId="13788"/>
    <cellStyle name="Vírgula 8 7 2 5 2 2" xfId="19268"/>
    <cellStyle name="Vírgula 8 7 2 5 3" xfId="16513"/>
    <cellStyle name="Vírgula 8 7 2 6" xfId="2815"/>
    <cellStyle name="Vírgula 8 7 2 6 2" xfId="12625"/>
    <cellStyle name="Vírgula 8 7 2 6 2 2" xfId="18105"/>
    <cellStyle name="Vírgula 8 7 2 6 3" xfId="15351"/>
    <cellStyle name="Vírgula 8 7 2 7" xfId="12259"/>
    <cellStyle name="Vírgula 8 7 2 7 2" xfId="17739"/>
    <cellStyle name="Vírgula 8 7 2 8" xfId="14985"/>
    <cellStyle name="Vírgula 8 7 3" xfId="2016"/>
    <cellStyle name="Vírgula 8 7 3 2" xfId="5367"/>
    <cellStyle name="Vírgula 8 7 3 2 2" xfId="10351"/>
    <cellStyle name="Vírgula 8 7 3 2 2 2" xfId="14398"/>
    <cellStyle name="Vírgula 8 7 3 2 2 2 2" xfId="19878"/>
    <cellStyle name="Vírgula 8 7 3 2 2 3" xfId="17123"/>
    <cellStyle name="Vírgula 8 7 3 2 3" xfId="13226"/>
    <cellStyle name="Vírgula 8 7 3 2 3 2" xfId="18706"/>
    <cellStyle name="Vírgula 8 7 3 2 4" xfId="15952"/>
    <cellStyle name="Vírgula 8 7 3 3" xfId="7096"/>
    <cellStyle name="Vírgula 8 7 3 3 2" xfId="12038"/>
    <cellStyle name="Vírgula 8 7 3 3 2 2" xfId="14798"/>
    <cellStyle name="Vírgula 8 7 3 3 2 2 2" xfId="20278"/>
    <cellStyle name="Vírgula 8 7 3 3 2 3" xfId="17523"/>
    <cellStyle name="Vírgula 8 7 3 3 3" xfId="13627"/>
    <cellStyle name="Vírgula 8 7 3 3 3 2" xfId="19107"/>
    <cellStyle name="Vírgula 8 7 3 3 4" xfId="16352"/>
    <cellStyle name="Vírgula 8 7 3 4" xfId="8604"/>
    <cellStyle name="Vírgula 8 7 3 4 2" xfId="13984"/>
    <cellStyle name="Vírgula 8 7 3 4 2 2" xfId="19464"/>
    <cellStyle name="Vírgula 8 7 3 4 3" xfId="16709"/>
    <cellStyle name="Vírgula 8 7 3 5" xfId="3643"/>
    <cellStyle name="Vírgula 8 7 3 5 2" xfId="12821"/>
    <cellStyle name="Vírgula 8 7 3 5 2 2" xfId="18301"/>
    <cellStyle name="Vírgula 8 7 3 5 3" xfId="15547"/>
    <cellStyle name="Vírgula 8 7 3 6" xfId="12455"/>
    <cellStyle name="Vírgula 8 7 3 6 2" xfId="17935"/>
    <cellStyle name="Vírgula 8 7 3 7" xfId="15181"/>
    <cellStyle name="Vírgula 8 7 4" xfId="4154"/>
    <cellStyle name="Vírgula 8 7 4 2" xfId="9140"/>
    <cellStyle name="Vírgula 8 7 4 2 2" xfId="14109"/>
    <cellStyle name="Vírgula 8 7 4 2 2 2" xfId="19589"/>
    <cellStyle name="Vírgula 8 7 4 2 3" xfId="16834"/>
    <cellStyle name="Vírgula 8 7 4 3" xfId="12937"/>
    <cellStyle name="Vírgula 8 7 4 3 2" xfId="18417"/>
    <cellStyle name="Vírgula 8 7 4 4" xfId="15663"/>
    <cellStyle name="Vírgula 8 7 5" xfId="5901"/>
    <cellStyle name="Vírgula 8 7 5 2" xfId="10843"/>
    <cellStyle name="Vírgula 8 7 5 2 2" xfId="14515"/>
    <cellStyle name="Vírgula 8 7 5 2 2 2" xfId="19995"/>
    <cellStyle name="Vírgula 8 7 5 2 3" xfId="17240"/>
    <cellStyle name="Vírgula 8 7 5 3" xfId="13344"/>
    <cellStyle name="Vírgula 8 7 5 3 2" xfId="18824"/>
    <cellStyle name="Vírgula 8 7 5 4" xfId="16069"/>
    <cellStyle name="Vírgula 8 7 6" xfId="7409"/>
    <cellStyle name="Vírgula 8 7 6 2" xfId="13701"/>
    <cellStyle name="Vírgula 8 7 6 2 2" xfId="19181"/>
    <cellStyle name="Vírgula 8 7 6 3" xfId="16426"/>
    <cellStyle name="Vírgula 8 7 7" xfId="2448"/>
    <cellStyle name="Vírgula 8 7 7 2" xfId="12538"/>
    <cellStyle name="Vírgula 8 7 7 2 2" xfId="18018"/>
    <cellStyle name="Vírgula 8 7 7 3" xfId="15264"/>
    <cellStyle name="Vírgula 8 7 8" xfId="12156"/>
    <cellStyle name="Vírgula 8 7 8 2" xfId="17637"/>
    <cellStyle name="Vírgula 8 7 9" xfId="14896"/>
    <cellStyle name="Vírgula 8 8" xfId="385"/>
    <cellStyle name="Vírgula 8 8 2" xfId="1007"/>
    <cellStyle name="Vírgula 8 8 2 2" xfId="2019"/>
    <cellStyle name="Vírgula 8 8 2 2 2" xfId="5370"/>
    <cellStyle name="Vírgula 8 8 2 2 2 2" xfId="10354"/>
    <cellStyle name="Vírgula 8 8 2 2 2 2 2" xfId="14401"/>
    <cellStyle name="Vírgula 8 8 2 2 2 2 2 2" xfId="19881"/>
    <cellStyle name="Vírgula 8 8 2 2 2 2 3" xfId="17126"/>
    <cellStyle name="Vírgula 8 8 2 2 2 3" xfId="13229"/>
    <cellStyle name="Vírgula 8 8 2 2 2 3 2" xfId="18709"/>
    <cellStyle name="Vírgula 8 8 2 2 2 4" xfId="15955"/>
    <cellStyle name="Vírgula 8 8 2 2 3" xfId="7099"/>
    <cellStyle name="Vírgula 8 8 2 2 3 2" xfId="12041"/>
    <cellStyle name="Vírgula 8 8 2 2 3 2 2" xfId="14801"/>
    <cellStyle name="Vírgula 8 8 2 2 3 2 2 2" xfId="20281"/>
    <cellStyle name="Vírgula 8 8 2 2 3 2 3" xfId="17526"/>
    <cellStyle name="Vírgula 8 8 2 2 3 3" xfId="13630"/>
    <cellStyle name="Vírgula 8 8 2 2 3 3 2" xfId="19110"/>
    <cellStyle name="Vírgula 8 8 2 2 3 4" xfId="16355"/>
    <cellStyle name="Vírgula 8 8 2 2 4" xfId="8607"/>
    <cellStyle name="Vírgula 8 8 2 2 4 2" xfId="13987"/>
    <cellStyle name="Vírgula 8 8 2 2 4 2 2" xfId="19467"/>
    <cellStyle name="Vírgula 8 8 2 2 4 3" xfId="16712"/>
    <cellStyle name="Vírgula 8 8 2 2 5" xfId="3646"/>
    <cellStyle name="Vírgula 8 8 2 2 5 2" xfId="12824"/>
    <cellStyle name="Vírgula 8 8 2 2 5 2 2" xfId="18304"/>
    <cellStyle name="Vírgula 8 8 2 2 5 3" xfId="15550"/>
    <cellStyle name="Vírgula 8 8 2 2 6" xfId="12458"/>
    <cellStyle name="Vírgula 8 8 2 2 6 2" xfId="17938"/>
    <cellStyle name="Vírgula 8 8 2 2 7" xfId="15184"/>
    <cellStyle name="Vírgula 8 8 2 3" xfId="4432"/>
    <cellStyle name="Vírgula 8 8 2 3 2" xfId="9417"/>
    <cellStyle name="Vírgula 8 8 2 3 2 2" xfId="14175"/>
    <cellStyle name="Vírgula 8 8 2 3 2 2 2" xfId="19655"/>
    <cellStyle name="Vírgula 8 8 2 3 2 3" xfId="16900"/>
    <cellStyle name="Vírgula 8 8 2 3 3" xfId="13003"/>
    <cellStyle name="Vírgula 8 8 2 3 3 2" xfId="18483"/>
    <cellStyle name="Vírgula 8 8 2 3 4" xfId="15729"/>
    <cellStyle name="Vírgula 8 8 2 4" xfId="6174"/>
    <cellStyle name="Vírgula 8 8 2 4 2" xfId="11116"/>
    <cellStyle name="Vírgula 8 8 2 4 2 2" xfId="14580"/>
    <cellStyle name="Vírgula 8 8 2 4 2 2 2" xfId="20060"/>
    <cellStyle name="Vírgula 8 8 2 4 2 3" xfId="17305"/>
    <cellStyle name="Vírgula 8 8 2 4 3" xfId="13409"/>
    <cellStyle name="Vírgula 8 8 2 4 3 2" xfId="18889"/>
    <cellStyle name="Vírgula 8 8 2 4 4" xfId="16134"/>
    <cellStyle name="Vírgula 8 8 2 5" xfId="7682"/>
    <cellStyle name="Vírgula 8 8 2 5 2" xfId="13766"/>
    <cellStyle name="Vírgula 8 8 2 5 2 2" xfId="19246"/>
    <cellStyle name="Vírgula 8 8 2 5 3" xfId="16491"/>
    <cellStyle name="Vírgula 8 8 2 6" xfId="2721"/>
    <cellStyle name="Vírgula 8 8 2 6 2" xfId="12603"/>
    <cellStyle name="Vírgula 8 8 2 6 2 2" xfId="18083"/>
    <cellStyle name="Vírgula 8 8 2 6 3" xfId="15329"/>
    <cellStyle name="Vírgula 8 8 2 7" xfId="12225"/>
    <cellStyle name="Vírgula 8 8 2 7 2" xfId="17706"/>
    <cellStyle name="Vírgula 8 8 2 8" xfId="14963"/>
    <cellStyle name="Vírgula 8 8 3" xfId="2018"/>
    <cellStyle name="Vírgula 8 8 3 2" xfId="5369"/>
    <cellStyle name="Vírgula 8 8 3 2 2" xfId="10353"/>
    <cellStyle name="Vírgula 8 8 3 2 2 2" xfId="14400"/>
    <cellStyle name="Vírgula 8 8 3 2 2 2 2" xfId="19880"/>
    <cellStyle name="Vírgula 8 8 3 2 2 3" xfId="17125"/>
    <cellStyle name="Vírgula 8 8 3 2 3" xfId="13228"/>
    <cellStyle name="Vírgula 8 8 3 2 3 2" xfId="18708"/>
    <cellStyle name="Vírgula 8 8 3 2 4" xfId="15954"/>
    <cellStyle name="Vírgula 8 8 3 3" xfId="7098"/>
    <cellStyle name="Vírgula 8 8 3 3 2" xfId="12040"/>
    <cellStyle name="Vírgula 8 8 3 3 2 2" xfId="14800"/>
    <cellStyle name="Vírgula 8 8 3 3 2 2 2" xfId="20280"/>
    <cellStyle name="Vírgula 8 8 3 3 2 3" xfId="17525"/>
    <cellStyle name="Vírgula 8 8 3 3 3" xfId="13629"/>
    <cellStyle name="Vírgula 8 8 3 3 3 2" xfId="19109"/>
    <cellStyle name="Vírgula 8 8 3 3 4" xfId="16354"/>
    <cellStyle name="Vírgula 8 8 3 4" xfId="8606"/>
    <cellStyle name="Vírgula 8 8 3 4 2" xfId="13986"/>
    <cellStyle name="Vírgula 8 8 3 4 2 2" xfId="19466"/>
    <cellStyle name="Vírgula 8 8 3 4 3" xfId="16711"/>
    <cellStyle name="Vírgula 8 8 3 5" xfId="3645"/>
    <cellStyle name="Vírgula 8 8 3 5 2" xfId="12823"/>
    <cellStyle name="Vírgula 8 8 3 5 2 2" xfId="18303"/>
    <cellStyle name="Vírgula 8 8 3 5 3" xfId="15549"/>
    <cellStyle name="Vírgula 8 8 3 6" xfId="12457"/>
    <cellStyle name="Vírgula 8 8 3 6 2" xfId="17937"/>
    <cellStyle name="Vírgula 8 8 3 7" xfId="15183"/>
    <cellStyle name="Vírgula 8 8 4" xfId="3951"/>
    <cellStyle name="Vírgula 8 8 4 2" xfId="9030"/>
    <cellStyle name="Vírgula 8 8 4 2 2" xfId="14084"/>
    <cellStyle name="Vírgula 8 8 4 2 2 2" xfId="19564"/>
    <cellStyle name="Vírgula 8 8 4 2 3" xfId="16809"/>
    <cellStyle name="Vírgula 8 8 4 3" xfId="12889"/>
    <cellStyle name="Vírgula 8 8 4 3 2" xfId="18369"/>
    <cellStyle name="Vírgula 8 8 4 4" xfId="15615"/>
    <cellStyle name="Vírgula 8 8 5" xfId="5717"/>
    <cellStyle name="Vírgula 8 8 5 2" xfId="10659"/>
    <cellStyle name="Vírgula 8 8 5 2 2" xfId="14471"/>
    <cellStyle name="Vírgula 8 8 5 2 2 2" xfId="19951"/>
    <cellStyle name="Vírgula 8 8 5 2 3" xfId="17196"/>
    <cellStyle name="Vírgula 8 8 5 3" xfId="13300"/>
    <cellStyle name="Vírgula 8 8 5 3 2" xfId="18780"/>
    <cellStyle name="Vírgula 8 8 5 4" xfId="16025"/>
    <cellStyle name="Vírgula 8 8 6" xfId="7225"/>
    <cellStyle name="Vírgula 8 8 6 2" xfId="13657"/>
    <cellStyle name="Vírgula 8 8 6 2 2" xfId="19137"/>
    <cellStyle name="Vírgula 8 8 6 3" xfId="16382"/>
    <cellStyle name="Vírgula 8 8 7" xfId="2264"/>
    <cellStyle name="Vírgula 8 8 7 2" xfId="12494"/>
    <cellStyle name="Vírgula 8 8 7 2 2" xfId="17974"/>
    <cellStyle name="Vírgula 8 8 7 3" xfId="15220"/>
    <cellStyle name="Vírgula 8 8 8" xfId="12096"/>
    <cellStyle name="Vírgula 8 8 8 2" xfId="17577"/>
    <cellStyle name="Vírgula 8 8 9" xfId="14850"/>
    <cellStyle name="Vírgula 8 9" xfId="860"/>
    <cellStyle name="Vírgula 8 9 2" xfId="2020"/>
    <cellStyle name="Vírgula 8 9 2 2" xfId="5371"/>
    <cellStyle name="Vírgula 8 9 2 2 2" xfId="10355"/>
    <cellStyle name="Vírgula 8 9 2 2 2 2" xfId="14402"/>
    <cellStyle name="Vírgula 8 9 2 2 2 2 2" xfId="19882"/>
    <cellStyle name="Vírgula 8 9 2 2 2 3" xfId="17127"/>
    <cellStyle name="Vírgula 8 9 2 2 3" xfId="13230"/>
    <cellStyle name="Vírgula 8 9 2 2 3 2" xfId="18710"/>
    <cellStyle name="Vírgula 8 9 2 2 4" xfId="15956"/>
    <cellStyle name="Vírgula 8 9 2 3" xfId="7100"/>
    <cellStyle name="Vírgula 8 9 2 3 2" xfId="12042"/>
    <cellStyle name="Vírgula 8 9 2 3 2 2" xfId="14802"/>
    <cellStyle name="Vírgula 8 9 2 3 2 2 2" xfId="20282"/>
    <cellStyle name="Vírgula 8 9 2 3 2 3" xfId="17527"/>
    <cellStyle name="Vírgula 8 9 2 3 3" xfId="13631"/>
    <cellStyle name="Vírgula 8 9 2 3 3 2" xfId="19111"/>
    <cellStyle name="Vírgula 8 9 2 3 4" xfId="16356"/>
    <cellStyle name="Vírgula 8 9 2 4" xfId="8608"/>
    <cellStyle name="Vírgula 8 9 2 4 2" xfId="13988"/>
    <cellStyle name="Vírgula 8 9 2 4 2 2" xfId="19468"/>
    <cellStyle name="Vírgula 8 9 2 4 3" xfId="16713"/>
    <cellStyle name="Vírgula 8 9 2 5" xfId="3647"/>
    <cellStyle name="Vírgula 8 9 2 5 2" xfId="12825"/>
    <cellStyle name="Vírgula 8 9 2 5 2 2" xfId="18305"/>
    <cellStyle name="Vírgula 8 9 2 5 3" xfId="15551"/>
    <cellStyle name="Vírgula 8 9 2 6" xfId="12459"/>
    <cellStyle name="Vírgula 8 9 2 6 2" xfId="17939"/>
    <cellStyle name="Vírgula 8 9 2 7" xfId="15185"/>
    <cellStyle name="Vírgula 8 9 3" xfId="4295"/>
    <cellStyle name="Vírgula 8 9 3 2" xfId="9281"/>
    <cellStyle name="Vírgula 8 9 3 2 2" xfId="14142"/>
    <cellStyle name="Vírgula 8 9 3 2 2 2" xfId="19622"/>
    <cellStyle name="Vírgula 8 9 3 2 3" xfId="16867"/>
    <cellStyle name="Vírgula 8 9 3 3" xfId="12970"/>
    <cellStyle name="Vírgula 8 9 3 3 2" xfId="18450"/>
    <cellStyle name="Vírgula 8 9 3 4" xfId="15696"/>
    <cellStyle name="Vírgula 8 9 4" xfId="6039"/>
    <cellStyle name="Vírgula 8 9 4 2" xfId="10981"/>
    <cellStyle name="Vírgula 8 9 4 2 2" xfId="14548"/>
    <cellStyle name="Vírgula 8 9 4 2 2 2" xfId="20028"/>
    <cellStyle name="Vírgula 8 9 4 2 3" xfId="17273"/>
    <cellStyle name="Vírgula 8 9 4 3" xfId="13377"/>
    <cellStyle name="Vírgula 8 9 4 3 2" xfId="18857"/>
    <cellStyle name="Vírgula 8 9 4 4" xfId="16102"/>
    <cellStyle name="Vírgula 8 9 5" xfId="7547"/>
    <cellStyle name="Vírgula 8 9 5 2" xfId="13734"/>
    <cellStyle name="Vírgula 8 9 5 2 2" xfId="19214"/>
    <cellStyle name="Vírgula 8 9 5 3" xfId="16459"/>
    <cellStyle name="Vírgula 8 9 6" xfId="2586"/>
    <cellStyle name="Vírgula 8 9 6 2" xfId="12571"/>
    <cellStyle name="Vírgula 8 9 6 2 2" xfId="18051"/>
    <cellStyle name="Vírgula 8 9 6 3" xfId="15297"/>
    <cellStyle name="Vírgula 8 9 7" xfId="12190"/>
    <cellStyle name="Vírgula 8 9 7 2" xfId="17671"/>
    <cellStyle name="Vírgula 8 9 8" xfId="14929"/>
    <cellStyle name="Vírgula 9" xfId="85"/>
    <cellStyle name="Vírgula 9 2" xfId="12062"/>
    <cellStyle name="Vírgula 9 2 2" xfId="1754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810986</xdr:colOff>
      <xdr:row>1</xdr:row>
      <xdr:rowOff>100692</xdr:rowOff>
    </xdr:from>
    <xdr:to>
      <xdr:col>7</xdr:col>
      <xdr:colOff>521896</xdr:colOff>
      <xdr:row>7</xdr:row>
      <xdr:rowOff>95002</xdr:rowOff>
    </xdr:to>
    <xdr:pic>
      <xdr:nvPicPr>
        <xdr:cNvPr id="2" name="Image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988379" y="468085"/>
          <a:ext cx="3296393" cy="1191986"/>
        </a:xfrm>
        <a:prstGeom prst="rect">
          <a:avLst/>
        </a:prstGeom>
      </xdr:spPr>
    </xdr:pic>
    <xdr:clientData/>
  </xdr:twoCellAnchor>
  <xdr:twoCellAnchor editAs="oneCell">
    <xdr:from>
      <xdr:col>12</xdr:col>
      <xdr:colOff>299357</xdr:colOff>
      <xdr:row>1</xdr:row>
      <xdr:rowOff>108857</xdr:rowOff>
    </xdr:from>
    <xdr:to>
      <xdr:col>13</xdr:col>
      <xdr:colOff>469718</xdr:colOff>
      <xdr:row>4</xdr:row>
      <xdr:rowOff>72481</xdr:rowOff>
    </xdr:to>
    <xdr:pic>
      <xdr:nvPicPr>
        <xdr:cNvPr id="3" name="Imagem 2">
          <a:extLst>
            <a:ext uri="{FF2B5EF4-FFF2-40B4-BE49-F238E27FC236}">
              <a16:creationId xmlns="" xmlns:a16="http://schemas.microsoft.com/office/drawing/2014/main" id="{EE96E62C-6C2B-4493-B8AA-0DDEAF0895B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45143" y="476250"/>
          <a:ext cx="1558290" cy="57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306157</xdr:colOff>
      <xdr:row>2</xdr:row>
      <xdr:rowOff>88445</xdr:rowOff>
    </xdr:from>
    <xdr:to>
      <xdr:col>9</xdr:col>
      <xdr:colOff>588819</xdr:colOff>
      <xdr:row>8</xdr:row>
      <xdr:rowOff>27926</xdr:rowOff>
    </xdr:to>
    <xdr:pic>
      <xdr:nvPicPr>
        <xdr:cNvPr id="2" name="Imagem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87657" y="573354"/>
          <a:ext cx="4127298" cy="1463481"/>
        </a:xfrm>
        <a:prstGeom prst="rect">
          <a:avLst/>
        </a:prstGeom>
      </xdr:spPr>
    </xdr:pic>
    <xdr:clientData/>
  </xdr:twoCellAnchor>
  <xdr:twoCellAnchor editAs="oneCell">
    <xdr:from>
      <xdr:col>12</xdr:col>
      <xdr:colOff>126999</xdr:colOff>
      <xdr:row>2</xdr:row>
      <xdr:rowOff>142874</xdr:rowOff>
    </xdr:from>
    <xdr:to>
      <xdr:col>13</xdr:col>
      <xdr:colOff>796635</xdr:colOff>
      <xdr:row>5</xdr:row>
      <xdr:rowOff>225136</xdr:rowOff>
    </xdr:to>
    <xdr:pic>
      <xdr:nvPicPr>
        <xdr:cNvPr id="4" name="Imagem 3">
          <a:extLst>
            <a:ext uri="{FF2B5EF4-FFF2-40B4-BE49-F238E27FC236}">
              <a16:creationId xmlns="" xmlns:a16="http://schemas.microsoft.com/office/drawing/2014/main" id="{ED18216A-7818-412A-AD00-DC8AF671B93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09499" y="627783"/>
          <a:ext cx="2055091" cy="948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04-30%20-%20PM%20PA%20-%20ESC.%20ANA%20VIANA/01%20-%20PROJETO/03%20-%20PROJETO%20EXECUTIVO/FASE%20I/Hidrossanit&#225;rio/OR&#199;/DAC-PMPA-ANA-PE-OR&#199;1-01-R00.b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06-13%20-%20PM%20PA%20-%20ESC.%20MONS.%20MENDON&#199;A/01%20-%20PROJETO/03%20-%20PROJETO%20EXECUTIVO/ESTRUTURAL/RT/ORC-at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9-06-11%20-%20PM%20PA%20-%20UBS%20ALGOD&#195;O/01%20-%20PROJETO/03%20-%20PROJETO%20EXECUTIVO/07-OR&#199;AMENTO/SP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MPOSIÇÕES"/>
      <sheetName val="COTAÇÕES"/>
      <sheetName val="MEMORIAL DE CALCULO"/>
      <sheetName val="CRONOGRAMA "/>
      <sheetName val="SINAPI "/>
      <sheetName val="SETOP"/>
    </sheetNames>
    <sheetDataSet>
      <sheetData sheetId="0"/>
      <sheetData sheetId="1"/>
      <sheetData sheetId="2"/>
      <sheetData sheetId="3"/>
      <sheetData sheetId="4"/>
      <sheetData sheetId="5">
        <row r="47">
          <cell r="A47">
            <v>97185</v>
          </cell>
        </row>
      </sheetData>
      <sheetData sheetId="6">
        <row r="1">
          <cell r="A1" t="str">
            <v>SETOP</v>
          </cell>
          <cell r="B1" t="str">
            <v>DESCRIÇÃO DO SERVIÇO</v>
          </cell>
          <cell r="C1" t="str">
            <v>UNIDADE</v>
          </cell>
          <cell r="D1" t="str">
            <v>CUSTO UNITÁRIO</v>
          </cell>
        </row>
        <row r="2">
          <cell r="A2" t="str">
            <v>-</v>
          </cell>
          <cell r="B2" t="str">
            <v>ABE-001 - ABERTURA DE POÇOS</v>
          </cell>
          <cell r="C2">
            <v>0</v>
          </cell>
          <cell r="D2">
            <v>0</v>
          </cell>
        </row>
        <row r="3">
          <cell r="A3" t="str">
            <v>ABE-POC-005</v>
          </cell>
          <cell r="B3" t="str">
            <v>ABERTURA MANUAL DE POÇO COM PROFUNDIDADE &lt;= 2,00M, DIÂMETRO DE 1,20M, INCLUSIVE AFASTAMENTO DO MATERIAL ESCAVADO</v>
          </cell>
          <cell r="C3" t="str">
            <v>M</v>
          </cell>
          <cell r="D3">
            <v>121.84</v>
          </cell>
        </row>
        <row r="4">
          <cell r="A4" t="str">
            <v>ABE-POC-010</v>
          </cell>
          <cell r="B4" t="str">
            <v>ABERTURA MANUAL DE POÇO COM PROFUNDIDADE &gt; 2,00M, DIÂMETRO DE 1,20M, INCLUSIVE AFASTAMENTO DO MATERIAL ESCAVADO</v>
          </cell>
          <cell r="C4" t="str">
            <v>M</v>
          </cell>
          <cell r="D4">
            <v>156.25</v>
          </cell>
        </row>
        <row r="5">
          <cell r="A5" t="str">
            <v>ABE-FIL-005</v>
          </cell>
          <cell r="B5" t="str">
            <v>FILTROS ANAERÓBICOS COM DIÂMETRO 250 CM E PROFUNDIDADE ÚTIL DE 160 CM, INSTALADOS, INCLUSIVE BOTA FORA DE MATERIAL ESCAVADO</v>
          </cell>
          <cell r="C5" t="str">
            <v>U</v>
          </cell>
          <cell r="D5">
            <v>3609.4</v>
          </cell>
        </row>
        <row r="6">
          <cell r="A6" t="str">
            <v>ABE-FOS-005</v>
          </cell>
          <cell r="B6" t="str">
            <v>FOSSA SÉPTICA PARA 1500 L/DIA, DE CONCRETO, INSTALADA (15 PESSOAS), INCLUSIVE BOTA FORA DE MATERIAL ESCAVADO</v>
          </cell>
          <cell r="C6" t="str">
            <v>U</v>
          </cell>
          <cell r="D6">
            <v>1062.76</v>
          </cell>
        </row>
        <row r="7">
          <cell r="A7" t="str">
            <v>ABE-FOS-010</v>
          </cell>
          <cell r="B7" t="str">
            <v>FOSSA SÉPTICA PARA 2250 L/DIA, DE CONCRETO, INSTALADA (30 PESSOAS), INCLUSIVE BOTA FORA DE MATERIAL ESCAVADO</v>
          </cell>
          <cell r="C7" t="str">
            <v>U</v>
          </cell>
          <cell r="D7">
            <v>1513.88</v>
          </cell>
        </row>
        <row r="8">
          <cell r="A8" t="str">
            <v>ABE-FOS-015</v>
          </cell>
          <cell r="B8" t="str">
            <v>FOSSA SÉPTICA PARA 3000 L/DIA, DE CONCRETO, INSTALADA (40 PESSOAS), INCLUSIVE BOTA FORA DE MATERIAL ESCAVADO</v>
          </cell>
          <cell r="C8" t="str">
            <v>U</v>
          </cell>
          <cell r="D8">
            <v>1728.61</v>
          </cell>
        </row>
        <row r="9">
          <cell r="A9" t="str">
            <v>ABE-FOS-020</v>
          </cell>
          <cell r="B9" t="str">
            <v>FOSSA SÉPTICA PARA 3750 L/DIA, DE CONCRETO, INSTALADA (100 PESSOAS), INCLUSIVE BOTA FORA DE MATERIAL ESCAVADO</v>
          </cell>
          <cell r="C9" t="str">
            <v>U</v>
          </cell>
          <cell r="D9">
            <v>1958.58</v>
          </cell>
        </row>
        <row r="10">
          <cell r="A10" t="str">
            <v>ABE-LAJ-005</v>
          </cell>
          <cell r="B10" t="str">
            <v>LAJE CIRCULAR PARA BOCA DE POÇO, CONCRETO FCK = 15 MPA, E = 8 A 10 CM</v>
          </cell>
          <cell r="C10" t="str">
            <v>U</v>
          </cell>
          <cell r="D10">
            <v>350.48</v>
          </cell>
        </row>
        <row r="11">
          <cell r="A11" t="str">
            <v>ABE-REV-010</v>
          </cell>
          <cell r="B11" t="str">
            <v>REVESTIMENTO DE CISTERNA COM 1/2 TIJOLO MACIÇO REQUEIMADO</v>
          </cell>
          <cell r="C11" t="str">
            <v>U</v>
          </cell>
          <cell r="D11">
            <v>456.6</v>
          </cell>
        </row>
        <row r="12">
          <cell r="A12" t="str">
            <v>ABE-REV-005</v>
          </cell>
          <cell r="B12" t="str">
            <v>REVESTIMENTO DE POÇO COM ANÉIS DE CONCRETO, D = 1,20 M</v>
          </cell>
          <cell r="C12" t="str">
            <v>U</v>
          </cell>
          <cell r="D12">
            <v>738.42</v>
          </cell>
        </row>
        <row r="13">
          <cell r="A13" t="str">
            <v>-</v>
          </cell>
          <cell r="B13" t="str">
            <v>ACE-001  - ACESSÓRIOS</v>
          </cell>
          <cell r="C13" t="str">
            <v/>
          </cell>
          <cell r="D13">
            <v>0</v>
          </cell>
        </row>
        <row r="14">
          <cell r="A14" t="str">
            <v>ACE-ASS-005</v>
          </cell>
          <cell r="B14" t="str">
            <v>ASSENTO BRANCO PARA VASO</v>
          </cell>
          <cell r="C14" t="str">
            <v>U</v>
          </cell>
          <cell r="D14">
            <v>25.12</v>
          </cell>
        </row>
        <row r="15">
          <cell r="A15" t="str">
            <v>ACE-ASS-015</v>
          </cell>
          <cell r="B15" t="str">
            <v>ASSENTO PARA VASO PNE (NBR 9050)</v>
          </cell>
          <cell r="C15" t="str">
            <v>U</v>
          </cell>
          <cell r="D15">
            <v>103.81</v>
          </cell>
        </row>
        <row r="16">
          <cell r="A16" t="str">
            <v>ACE-BAN-010</v>
          </cell>
          <cell r="B16" t="str">
            <v>BANCO ARTICULADO EM AÇO INOX COM CANTOS ARREDONDADOS, PROFUNDIDADE MÍNIMA DE 0,45 M E COMPRIMENTO MÍNIMO DE 0,70 M, CONFORME NBR 9050</v>
          </cell>
          <cell r="C16" t="str">
            <v>U</v>
          </cell>
          <cell r="D16">
            <v>575.05999999999995</v>
          </cell>
        </row>
        <row r="17">
          <cell r="A17" t="str">
            <v>ACE-BAN-015</v>
          </cell>
          <cell r="B17" t="str">
            <v>BANCO ARTICULADO EM FÓRMICA COM CANTOS ARREDONDADOS E SUPERFÍCIE ANTIDERRAPANTE IMPERMEÁVEL, PROFUNDIDADE MÍNIMA DE 0,45 M E COMPRIMENTO MÍNIMO DE 0,70 M, PARA ESFORÇO DE 1,5 KN CONFORME NBR 9050</v>
          </cell>
          <cell r="C17" t="str">
            <v>U</v>
          </cell>
          <cell r="D17">
            <v>708.36</v>
          </cell>
        </row>
        <row r="18">
          <cell r="A18" t="str">
            <v>ACE-BAR-010</v>
          </cell>
          <cell r="B18" t="str">
            <v>BARRA DE APOIO EM AÇO INOX PARA P.N.E. L = 100 CM (PAREDE)</v>
          </cell>
          <cell r="C18" t="str">
            <v>U</v>
          </cell>
          <cell r="D18">
            <v>237.96</v>
          </cell>
        </row>
        <row r="19">
          <cell r="A19" t="str">
            <v>ACE-BAR-005</v>
          </cell>
          <cell r="B19" t="str">
            <v>BARRA DE APOIO EM AÇO INOX PARA P.N.E. L = 80 CM (LAVATÓRIO)</v>
          </cell>
          <cell r="C19" t="str">
            <v>U</v>
          </cell>
          <cell r="D19">
            <v>228.57</v>
          </cell>
        </row>
        <row r="20">
          <cell r="A20" t="str">
            <v>ACE-BAR-015</v>
          </cell>
          <cell r="B20" t="str">
            <v>BARRA DE APOIO EM AÇO INOX PARA P.N.E. L = 90 CM (VASO SANITÁRIO)</v>
          </cell>
          <cell r="C20" t="str">
            <v>U</v>
          </cell>
          <cell r="D20">
            <v>237.96</v>
          </cell>
        </row>
        <row r="21">
          <cell r="A21" t="str">
            <v>ACE-BAR-030</v>
          </cell>
          <cell r="B21" t="str">
            <v>BARRA DE APOIO HORIZONTAL E VERTICAL EM AÇO INOX D = 1 1/4" , L = 135 CM, PARA P.N.E. (CHUVEIRO), INCLUSIVE FIXAÇÃO</v>
          </cell>
          <cell r="C21" t="str">
            <v>U</v>
          </cell>
          <cell r="D21">
            <v>271.62</v>
          </cell>
        </row>
        <row r="22">
          <cell r="A22" t="str">
            <v>ACE-BAR-035</v>
          </cell>
          <cell r="B22" t="str">
            <v>BARRA DE APOIO HORIZONTAL EM AÇO INOX D = 1 1/4" , L = 120 CM, PARA P.N.E. (LAVATÓRIO), INCLUSIVE FIXAÇÃO</v>
          </cell>
          <cell r="C22" t="str">
            <v>U</v>
          </cell>
          <cell r="D22">
            <v>271.62</v>
          </cell>
        </row>
        <row r="23">
          <cell r="A23" t="str">
            <v>ACE-BAR-040</v>
          </cell>
          <cell r="B23" t="str">
            <v>BARRA DE APOIO LAVATÓRIO DE CANTO, EM ACO INOX POLIDO, DIAMETRO MINIMO 3 CM</v>
          </cell>
          <cell r="C23" t="str">
            <v>U</v>
          </cell>
          <cell r="D23">
            <v>251.62</v>
          </cell>
        </row>
        <row r="24">
          <cell r="A24" t="str">
            <v>ACE-BAR-020</v>
          </cell>
          <cell r="B24" t="str">
            <v>BARRA DE APOIO P.N.E. L = 40 CM (PORTA)</v>
          </cell>
          <cell r="C24" t="str">
            <v>U</v>
          </cell>
          <cell r="D24">
            <v>116.61</v>
          </cell>
        </row>
        <row r="25">
          <cell r="A25" t="str">
            <v>ACE-BAR-025</v>
          </cell>
          <cell r="B25" t="str">
            <v>BARRA DE APOIO VERTICAL EM AÇO INOX D = 1 1/4" , L = 70 CM, PARA P.N.E. (CHUVEIRO), INCLUSIVE FIXAÇÃO</v>
          </cell>
          <cell r="C25" t="str">
            <v>U</v>
          </cell>
          <cell r="D25">
            <v>216.33</v>
          </cell>
        </row>
        <row r="26">
          <cell r="A26" t="str">
            <v>ACE-BEB-005</v>
          </cell>
          <cell r="B26" t="str">
            <v>BEBEDOURO BH-F SEM REFRIGERAÇÃO</v>
          </cell>
          <cell r="C26" t="str">
            <v>U</v>
          </cell>
          <cell r="D26">
            <v>236.4</v>
          </cell>
        </row>
        <row r="27">
          <cell r="A27" t="str">
            <v>ACE-BEB-040</v>
          </cell>
          <cell r="B27" t="str">
            <v>BEBEDOURO DE JATO INCLINADO BH-F SEM REFRIGERAÇÃO</v>
          </cell>
          <cell r="C27" t="str">
            <v>U</v>
          </cell>
          <cell r="D27">
            <v>236.4</v>
          </cell>
        </row>
        <row r="28">
          <cell r="A28" t="str">
            <v>ACE-BEB-010</v>
          </cell>
          <cell r="B28" t="str">
            <v>BEBEDOURO GEMINADO MG-F 80 INOX</v>
          </cell>
          <cell r="C28" t="str">
            <v>U</v>
          </cell>
          <cell r="D28">
            <v>676.4</v>
          </cell>
        </row>
        <row r="29">
          <cell r="A29" t="str">
            <v>ACE-BEB-015</v>
          </cell>
          <cell r="B29" t="str">
            <v>BEBEDOURO MF-F PINTADO</v>
          </cell>
          <cell r="C29" t="str">
            <v>U</v>
          </cell>
          <cell r="D29">
            <v>776.4</v>
          </cell>
        </row>
        <row r="30">
          <cell r="A30" t="str">
            <v>ACE-BEB-020</v>
          </cell>
          <cell r="B30" t="str">
            <v>BEBEDOURO MG-F INFANTIL INOX</v>
          </cell>
          <cell r="C30" t="str">
            <v>U</v>
          </cell>
          <cell r="D30">
            <v>736.4</v>
          </cell>
        </row>
        <row r="31">
          <cell r="A31" t="str">
            <v>ACE-BEB-025</v>
          </cell>
          <cell r="B31" t="str">
            <v>BEBEDOURO MG-F INFANTIL PINTADO</v>
          </cell>
          <cell r="C31" t="str">
            <v>U</v>
          </cell>
          <cell r="D31">
            <v>676.4</v>
          </cell>
        </row>
        <row r="32">
          <cell r="A32" t="str">
            <v>ACE-CAB-005</v>
          </cell>
          <cell r="B32" t="str">
            <v>CABIDE DE LOUÇA BRANCA SIMPLES</v>
          </cell>
          <cell r="C32" t="str">
            <v>U</v>
          </cell>
          <cell r="D32">
            <v>40.04</v>
          </cell>
        </row>
        <row r="33">
          <cell r="A33" t="str">
            <v>ACE-CAB-010</v>
          </cell>
          <cell r="B33" t="str">
            <v>CABIDE EM TUBO DE AÇO GALVANIZADO D = 1/2"</v>
          </cell>
          <cell r="C33" t="str">
            <v>U</v>
          </cell>
          <cell r="D33">
            <v>39.69</v>
          </cell>
        </row>
        <row r="34">
          <cell r="A34" t="str">
            <v>ACE-CAB-015</v>
          </cell>
          <cell r="B34" t="str">
            <v>CABIDE METÁLICO SIMPLES CROMADO, INCLUSIVE FIXAÇÃO</v>
          </cell>
          <cell r="C34" t="str">
            <v>U</v>
          </cell>
          <cell r="D34">
            <v>26.16</v>
          </cell>
        </row>
        <row r="35">
          <cell r="A35" t="str">
            <v>ACE-PAP-010</v>
          </cell>
          <cell r="B35" t="str">
            <v>DISPENSER EM AÇO INOX PARA PAPEL TOALHA 2 OU 3 FOLHAS</v>
          </cell>
          <cell r="C35" t="str">
            <v>U</v>
          </cell>
          <cell r="D35">
            <v>143.26</v>
          </cell>
        </row>
        <row r="36">
          <cell r="A36" t="str">
            <v>ACE-PAP-020</v>
          </cell>
          <cell r="B36" t="str">
            <v>DISPENSER EM PLÁSTICO PARA PAPEL TOALHA 2 OU 3 FOLHAS</v>
          </cell>
          <cell r="C36" t="str">
            <v>U</v>
          </cell>
          <cell r="D36">
            <v>35.950000000000003</v>
          </cell>
        </row>
        <row r="37">
          <cell r="A37" t="str">
            <v>ACE-ALC-010</v>
          </cell>
          <cell r="B37" t="str">
            <v>DISPENSER PARA GEL/ÁLCOOL COM RESERVATORIO 800 ML</v>
          </cell>
          <cell r="C37" t="str">
            <v>U</v>
          </cell>
          <cell r="D37">
            <v>48.26</v>
          </cell>
        </row>
        <row r="38">
          <cell r="A38" t="str">
            <v>ACE-FIL-005</v>
          </cell>
          <cell r="B38" t="str">
            <v>FILTRO AP-200 CURTO</v>
          </cell>
          <cell r="C38" t="str">
            <v>U</v>
          </cell>
          <cell r="D38">
            <v>143.41</v>
          </cell>
        </row>
        <row r="39">
          <cell r="A39" t="str">
            <v>ACE-FIL-015</v>
          </cell>
          <cell r="B39" t="str">
            <v>FILTRO LC-1MC VAZÃO 1000L/H L</v>
          </cell>
          <cell r="C39" t="str">
            <v>U</v>
          </cell>
          <cell r="D39">
            <v>196.25</v>
          </cell>
        </row>
        <row r="40">
          <cell r="A40" t="str">
            <v>ACE-SAB-010</v>
          </cell>
          <cell r="B40" t="str">
            <v>MEIA SABONETEIRA LOUÇA BRANCA</v>
          </cell>
          <cell r="C40" t="str">
            <v>U</v>
          </cell>
          <cell r="D40">
            <v>50.91</v>
          </cell>
        </row>
        <row r="41">
          <cell r="A41" t="str">
            <v>ACE-PAP-005</v>
          </cell>
          <cell r="B41" t="str">
            <v>PAPELEIRA DE LOUÇA BRANCA</v>
          </cell>
          <cell r="C41" t="str">
            <v>U</v>
          </cell>
          <cell r="D41">
            <v>56.11</v>
          </cell>
        </row>
        <row r="42">
          <cell r="A42" t="str">
            <v>ACE-PAP-015</v>
          </cell>
          <cell r="B42" t="str">
            <v>PAPELEIRA METÁLICA CROMADA, INCLUSIVE FIXAÇÃO</v>
          </cell>
          <cell r="C42" t="str">
            <v>U</v>
          </cell>
          <cell r="D42">
            <v>46.13</v>
          </cell>
        </row>
        <row r="43">
          <cell r="A43" t="str">
            <v>ACE-PAP-025</v>
          </cell>
          <cell r="B43" t="str">
            <v>PAPELEIRA PLASTICA TIPO DISPENSER PARA PAPEL HIGIENICO ROLAO</v>
          </cell>
          <cell r="C43" t="str">
            <v>U</v>
          </cell>
          <cell r="D43">
            <v>35.950000000000003</v>
          </cell>
        </row>
        <row r="44">
          <cell r="A44" t="str">
            <v>ACE-SAB-005</v>
          </cell>
          <cell r="B44" t="str">
            <v>SABONETEIRA EM AÇO INOX TIPO DISPENSER PARA SABONETE LIQUIDO COM RESERVATORIO 800 ML</v>
          </cell>
          <cell r="C44" t="str">
            <v>U</v>
          </cell>
          <cell r="D44">
            <v>157.77000000000001</v>
          </cell>
        </row>
        <row r="45">
          <cell r="A45" t="str">
            <v>ACE-SAB-015</v>
          </cell>
          <cell r="B45" t="str">
            <v>SABONETEIRA LOUÇA BRANCA</v>
          </cell>
          <cell r="C45" t="str">
            <v>U</v>
          </cell>
          <cell r="D45">
            <v>57.12</v>
          </cell>
        </row>
        <row r="46">
          <cell r="A46" t="str">
            <v>ACE-SAB-020</v>
          </cell>
          <cell r="B46" t="str">
            <v>SABONETEIRA METÁLICA CROMADA, TIPO CONCHA, DE SOBREPOR</v>
          </cell>
          <cell r="C46" t="str">
            <v>U</v>
          </cell>
          <cell r="D46">
            <v>43.36</v>
          </cell>
        </row>
        <row r="47">
          <cell r="A47" t="str">
            <v>ACE-SAB-030</v>
          </cell>
          <cell r="B47" t="str">
            <v>SABONETEIRA PLASTICA TIPO DISPENSER PARA SABONETE LIQUIDO COM RESERVATORIO 1500 ML</v>
          </cell>
          <cell r="C47" t="str">
            <v>U</v>
          </cell>
          <cell r="D47">
            <v>60.4</v>
          </cell>
        </row>
        <row r="48">
          <cell r="A48" t="str">
            <v>ACE-SAB-025</v>
          </cell>
          <cell r="B48" t="str">
            <v>SABONETEIRA PLASTICA TIPO DISPENSER PARA SABONETE LIQUIDO COM RESERVATORIO 800 ML</v>
          </cell>
          <cell r="C48" t="str">
            <v>U</v>
          </cell>
          <cell r="D48">
            <v>49.54</v>
          </cell>
        </row>
        <row r="49">
          <cell r="A49" t="str">
            <v>ACE-VAR-010</v>
          </cell>
          <cell r="B49" t="str">
            <v>VARAL PANTOGRÁFICO</v>
          </cell>
          <cell r="C49" t="str">
            <v>U</v>
          </cell>
          <cell r="D49">
            <v>58.82</v>
          </cell>
        </row>
        <row r="50">
          <cell r="A50" t="str">
            <v>-</v>
          </cell>
          <cell r="B50" t="str">
            <v>ALV-001  - ALVENARIAS E DIVISÕES</v>
          </cell>
          <cell r="C50" t="str">
            <v/>
          </cell>
          <cell r="D50">
            <v>0</v>
          </cell>
        </row>
        <row r="51">
          <cell r="A51" t="str">
            <v>ALV-EST-010</v>
          </cell>
          <cell r="B51" t="str">
            <v>ALVENARIA DE BLOCO DE CONCRETO CHEIO COM ARMAÇÃO, EM CONCRETO COM FCK 15MPA , ESP. 14CM, PARA REVESTIMENTO, INCLUSIVE ARGAMASSA PARA ASSENTAMENTO (DETALHE D - CADERNO SEDS)</v>
          </cell>
          <cell r="C51" t="str">
            <v>M2</v>
          </cell>
          <cell r="D51">
            <v>115.64</v>
          </cell>
        </row>
        <row r="52">
          <cell r="A52" t="str">
            <v>ALV-EST-015</v>
          </cell>
          <cell r="B52" t="str">
            <v>ALVENARIA DE BLOCO DE CONCRETO CHEIO COM ARMAÇÃO, EM CONCRETO COM FCK 15MPA , ESP. 19CM, PARA REVESTIMENTO, INCLUSIVE ARGAMASSA PARA ASSENTAMENTO (DETALHE D - CADERNO SEDS)</v>
          </cell>
          <cell r="C52" t="str">
            <v>M2</v>
          </cell>
          <cell r="D52">
            <v>138.82</v>
          </cell>
        </row>
        <row r="53">
          <cell r="A53" t="str">
            <v>ALV-EST-005</v>
          </cell>
          <cell r="B53" t="str">
            <v>ALVENARIA DE BLOCO DE CONCRETO CHEIO COM ARMAÇÃO, EM CONCRETO COM FCK 15MPA , ESP. 9CM, PARA REVESTIMENTO, INCLUSIVE ARGAMASSA PARA ASSENTAMENTO (DETALHE D - CADERNO SEDS)</v>
          </cell>
          <cell r="C53" t="str">
            <v>M2</v>
          </cell>
          <cell r="D53">
            <v>92.24</v>
          </cell>
        </row>
        <row r="54">
          <cell r="A54" t="str">
            <v>ALV-EST-040</v>
          </cell>
          <cell r="B54" t="str">
            <v>ALVENARIA DE BLOCO DE CONCRETO CHEIO SEM ARMAÇÃO, EM CONCRETO COM FCK DE 20MPA , ESP. 14CM, PARA REVESTIMENTO, INCLUSIVE ARGAMASSA PARA ASSENTAMENTO (DETALHE D - CADERNO SEDS)</v>
          </cell>
          <cell r="C54" t="str">
            <v>M2</v>
          </cell>
          <cell r="D54">
            <v>76.67</v>
          </cell>
        </row>
        <row r="55">
          <cell r="A55" t="str">
            <v>ALV-EST-045</v>
          </cell>
          <cell r="B55" t="str">
            <v>ALVENARIA DE BLOCO DE CONCRETO CHEIO SEM ARMAÇÃO, EM CONCRETO COM FCK DE 20MPA , ESP. 19CM, PARA REVESTIMENTO, INCLUSIVE ARGAMASSA PARA ASSENTAMENTO (DETALHE D - CADERNO SEDS)</v>
          </cell>
          <cell r="C55" t="str">
            <v>M2</v>
          </cell>
          <cell r="D55">
            <v>100.35</v>
          </cell>
        </row>
        <row r="56">
          <cell r="A56" t="str">
            <v>ALV-EST-035</v>
          </cell>
          <cell r="B56" t="str">
            <v>ALVENARIA DE BLOCO DE CONCRETO CHEIO SEM ARMAÇÃO, EM CONCRETO COM FCK DE 20MPA , ESP. 9CM, PARA REVESTIMENTO, INCLUSIVE ARGAMASSA PARA ASSENTAMENTO (DETALHE D - CADERNO SEDS)</v>
          </cell>
          <cell r="C56" t="str">
            <v>M2</v>
          </cell>
          <cell r="D56">
            <v>52.77</v>
          </cell>
        </row>
        <row r="57">
          <cell r="A57" t="str">
            <v>ALV-EST-025</v>
          </cell>
          <cell r="B57" t="str">
            <v>ALVENARIA DE BLOCO DE CONCRETO CHEIO SEM ARMAÇÃO, EM CONCRETO COM FCK 15MPA , ESP. 14CM, PARA REVESTIMENTO, INCLUSIVE ARGAMASSA PARA ASSENTAMENTO (DETALHE D - CADERNO SEDS)</v>
          </cell>
          <cell r="C57" t="str">
            <v>M2</v>
          </cell>
          <cell r="D57">
            <v>75.569999999999993</v>
          </cell>
        </row>
        <row r="58">
          <cell r="A58" t="str">
            <v>ALV-EST-030</v>
          </cell>
          <cell r="B58" t="str">
            <v>ALVENARIA DE BLOCO DE CONCRETO CHEIO SEM ARMAÇÃO, EM CONCRETO COM FCK 15MPA , ESP. 19CM, PARA REVESTIMENTO, INCLUSIVE ARGAMASSA PARA ASSENTAMENTO (DETALHE D - CADERNO SEDS)</v>
          </cell>
          <cell r="C58" t="str">
            <v>M2</v>
          </cell>
          <cell r="D58">
            <v>98.75</v>
          </cell>
        </row>
        <row r="59">
          <cell r="A59" t="str">
            <v>ALV-EST-020</v>
          </cell>
          <cell r="B59" t="str">
            <v xml:space="preserve">ALVENARIA DE BLOCO DE CONCRETO CHEIO SEM ARMAÇÃO, EM CONCRETO COM FCK 15MPA , ESP. 9CM, PARA REVESTIMENTO, INCLUSIVE ARGAMASSA PARA ASSENTAMENTO (DETALHE D - CADERNO SEDS)
</v>
          </cell>
          <cell r="C59" t="str">
            <v>M2</v>
          </cell>
          <cell r="D59">
            <v>52.17</v>
          </cell>
        </row>
        <row r="60">
          <cell r="A60" t="str">
            <v>ALV-COB-005</v>
          </cell>
          <cell r="B60" t="str">
            <v>ALVENARIA DE COBOGÓ CERÂMICO 18 X 18 X 7 CM, E = 7 CM</v>
          </cell>
          <cell r="C60" t="str">
            <v>M2</v>
          </cell>
          <cell r="D60">
            <v>112.03</v>
          </cell>
        </row>
        <row r="61">
          <cell r="A61" t="str">
            <v>ALV-COB-015</v>
          </cell>
          <cell r="B61" t="str">
            <v>ALVENARIA DE COBOGÓ DE CONCRETO TIPO VENEZIANA 10 X 20 X 40 CM</v>
          </cell>
          <cell r="C61" t="str">
            <v>M2</v>
          </cell>
          <cell r="D61">
            <v>92.27</v>
          </cell>
        </row>
        <row r="62">
          <cell r="A62" t="str">
            <v>ALV-COB-010</v>
          </cell>
          <cell r="B62" t="str">
            <v>ALVENARIA DE COBOGÓ DE CONCRETO TIPO VENEZIANA 20 X 20 X 40 CM</v>
          </cell>
          <cell r="C62" t="str">
            <v>M2</v>
          </cell>
          <cell r="D62">
            <v>95.45</v>
          </cell>
        </row>
        <row r="63">
          <cell r="A63" t="str">
            <v>ALV-VID-005</v>
          </cell>
          <cell r="B63" t="str">
            <v>ALVENARIA DE TIJOLOS DE VIDRO TIJOLO DE VIDRO 20 X 20 X 8 CM</v>
          </cell>
          <cell r="C63" t="str">
            <v>M2</v>
          </cell>
          <cell r="D63">
            <v>460.41</v>
          </cell>
        </row>
        <row r="64">
          <cell r="A64" t="str">
            <v>ALV-BLO-025</v>
          </cell>
          <cell r="B64" t="str">
            <v>ALVENARIA DE VEDAÇÃO COM BLOCO DE CONCRETO, ESP. 14CM, COM ACABAMENTO APARENTE, INCLUSIVE ARGAMASSA PARA ASSENTAMENTO</v>
          </cell>
          <cell r="C64" t="str">
            <v>M2</v>
          </cell>
          <cell r="D64">
            <v>40.54</v>
          </cell>
        </row>
        <row r="65">
          <cell r="A65" t="str">
            <v>ALV-BLO-010</v>
          </cell>
          <cell r="B65" t="str">
            <v>ALVENARIA DE VEDAÇÃO COM BLOCO DE CONCRETO, ESP. 14CM, PARA REVESTIMENTO, INCLUSIVE ARGAMASSA PARA ASSENTAMENTO</v>
          </cell>
          <cell r="C65" t="str">
            <v>M2</v>
          </cell>
          <cell r="D65">
            <v>38.729999999999997</v>
          </cell>
        </row>
        <row r="66">
          <cell r="A66" t="str">
            <v>ALV-BLO-030</v>
          </cell>
          <cell r="B66" t="str">
            <v>ALVENARIA DE VEDAÇÃO COM BLOCO DE CONCRETO, ESP. 19CM, COM ACABAMENTO APARENTE, INCLUSIVE ARGAMASSA PARA ASSENTAMENTO</v>
          </cell>
          <cell r="C66" t="str">
            <v>M2</v>
          </cell>
          <cell r="D66">
            <v>48.01</v>
          </cell>
        </row>
        <row r="67">
          <cell r="A67" t="str">
            <v>ALV-BLO-015</v>
          </cell>
          <cell r="B67" t="str">
            <v>ALVENARIA DE VEDAÇÃO COM BLOCO DE CONCRETO, ESP. 19CM, PARA REVESTIMENTO, INCLUSIVE ARGAMASSA PARA ASSENTAMENTO</v>
          </cell>
          <cell r="C67" t="str">
            <v>M2</v>
          </cell>
          <cell r="D67">
            <v>46.65</v>
          </cell>
        </row>
        <row r="68">
          <cell r="A68" t="str">
            <v>ALV-BLO-020</v>
          </cell>
          <cell r="B68" t="str">
            <v>ALVENARIA DE VEDAÇÃO COM BLOCO DE CONCRETO, ESP. 9CM, COM ACABAMENTO APARENTE, INCLUSIVE ARGAMASSA PARA ASSENTAMENTO</v>
          </cell>
          <cell r="C68" t="str">
            <v>M2</v>
          </cell>
          <cell r="D68">
            <v>34.24</v>
          </cell>
        </row>
        <row r="69">
          <cell r="A69" t="str">
            <v>ALV-BLO-005</v>
          </cell>
          <cell r="B69" t="str">
            <v>ALVENARIA DE VEDAÇÃO COM BLOCO DE CONCRETO, ESP. 9CM, PARA REVESTIMENTO, INCLUSIVE ARGAMASSA PARA ASSENTAMENTO</v>
          </cell>
          <cell r="C69" t="str">
            <v>M2</v>
          </cell>
          <cell r="D69">
            <v>32.99</v>
          </cell>
        </row>
        <row r="70">
          <cell r="A70" t="str">
            <v>ALV-CEL-005</v>
          </cell>
          <cell r="B70" t="str">
            <v>ALVENARIA DE VEDAÇÃO COM BLOCOS DE CONCRETO CELULAR AUTOCLAVADO (CCA), ESP. 10CM, INCLUSIVE ARGAMASSA INDUSTRIALIZADA PARA ASSENTAMENTO</v>
          </cell>
          <cell r="C70" t="str">
            <v>M2</v>
          </cell>
          <cell r="D70">
            <v>47.61</v>
          </cell>
        </row>
        <row r="71">
          <cell r="A71" t="str">
            <v>ALV-CEL-010</v>
          </cell>
          <cell r="B71" t="str">
            <v>ALVENARIA DE VEDAÇÃO COM BLOCOS DE CONCRETO CELULAR AUTOCLAVADO (CCA), ESP. 15CM, INCLUSIVE ARGAMASSA INDUSTRIALIZADA PARA ASSENTAMENTO</v>
          </cell>
          <cell r="C71" t="str">
            <v>M2</v>
          </cell>
          <cell r="D71">
            <v>74.75</v>
          </cell>
        </row>
        <row r="72">
          <cell r="A72" t="str">
            <v>ALV-CEL-015</v>
          </cell>
          <cell r="B72" t="str">
            <v>ALVENARIA DE VEDAÇÃO COM BLOCOS DE CONCRETO CELULAR AUTOCLAVADO (CCA), ESP. 20CM, INCLUSIVE ARGAMASSA INDUSTRIALIZADA PARA ASSENTAMENTO</v>
          </cell>
          <cell r="C72" t="str">
            <v>M2</v>
          </cell>
          <cell r="D72">
            <v>94.09</v>
          </cell>
        </row>
        <row r="73">
          <cell r="A73" t="str">
            <v>ALV-TIJ-030</v>
          </cell>
          <cell r="B73" t="str">
            <v>ALVENARIA DE VEDAÇÃO COM TIJOLO CERÂMICO FURADO, ESP. 14CM, PARA REVESTIMENTO, INCLUSIVE ARGAMASSA PARA ASSENTAMENTO</v>
          </cell>
          <cell r="C73" t="str">
            <v>M2</v>
          </cell>
          <cell r="D73">
            <v>39.19</v>
          </cell>
        </row>
        <row r="74">
          <cell r="A74" t="str">
            <v>ALV-TIJ-035</v>
          </cell>
          <cell r="B74" t="str">
            <v>ALVENARIA DE VEDAÇÃO COM TIJOLO CERÂMICO FURADO, ESP. 19CM, PARA REVESTIMENTO, INCLUSIVE ARGAMASSA PARA ASSENTAMENTO</v>
          </cell>
          <cell r="C74" t="str">
            <v>M2</v>
          </cell>
          <cell r="D74">
            <v>39.04</v>
          </cell>
        </row>
        <row r="75">
          <cell r="A75" t="str">
            <v>ALV-TIJ-025</v>
          </cell>
          <cell r="B75" t="str">
            <v>ALVENARIA DE VEDAÇÃO COM TIJOLO CERÂMICO FURADO, ESP. 9CM, PARA REVESTIMENTO, INCLUSIVE ARGAMASSA PARA ASSENTAMENTO</v>
          </cell>
          <cell r="C75" t="str">
            <v>M2</v>
          </cell>
          <cell r="D75">
            <v>29.93</v>
          </cell>
        </row>
        <row r="76">
          <cell r="A76" t="str">
            <v>ALV-LAM-005</v>
          </cell>
          <cell r="B76" t="str">
            <v>ALVENARIA DE VEDAÇÃO COM TIJOLO CERÂMICO LAMINADO, 18 FUROS, ESP. 11CM, COM ACABAMENTO APARENTE, INCLUSIVE ARGAMASSA PARA ASSENTAMENTO</v>
          </cell>
          <cell r="C76" t="str">
            <v>M2</v>
          </cell>
          <cell r="D76">
            <v>79.75</v>
          </cell>
        </row>
        <row r="77">
          <cell r="A77" t="str">
            <v>ALV-LAM-015</v>
          </cell>
          <cell r="B77" t="str">
            <v>ALVENARIA DE VEDAÇÃO COM TIJOLO CERÂMICO LAMINADO, 18 FUROS, ESP. 23,5CM, COM ACABAMENTO APARENTE, INCLUSIVE ARGAMASSA PARA ASSENTAMENTO</v>
          </cell>
          <cell r="C77" t="str">
            <v>M2</v>
          </cell>
          <cell r="D77">
            <v>146.56</v>
          </cell>
        </row>
        <row r="78">
          <cell r="A78" t="str">
            <v>ALV-LAM-003</v>
          </cell>
          <cell r="B78" t="str">
            <v>ALVENARIA DE VEDAÇÃO COM TIJOLO CERÂMICO LAMINADO, 18 FUROS, ESP. 5,5CM, COM ACABAMENTO APARENTE, INCLUSIVE ARGAMASSA PARA ASSENTAMENTO</v>
          </cell>
          <cell r="C78" t="str">
            <v>M2</v>
          </cell>
          <cell r="D78">
            <v>48.32</v>
          </cell>
        </row>
        <row r="79">
          <cell r="A79" t="str">
            <v>ALV-TIJ-015</v>
          </cell>
          <cell r="B79" t="str">
            <v>ALVENARIA DE VEDAÇÃO COM TIJOLO MACIÇO REQUEIMADO, ESP. 10CM, COM ACABAMENTO APARENTE, INCLUSIVE ARGAMASSA PARA ASSENTAMENTO</v>
          </cell>
          <cell r="C79" t="str">
            <v>M2</v>
          </cell>
          <cell r="D79">
            <v>52.03</v>
          </cell>
        </row>
        <row r="80">
          <cell r="A80" t="str">
            <v>ALV-TIJ-005</v>
          </cell>
          <cell r="B80" t="str">
            <v>ALVENARIA DE VEDAÇÃO COM TIJOLO MACIÇO REQUEIMADO, ESP. 10CM, PARA REVESTIMENTO, INCLUSIVE ARGAMASSA PARA ASSENTAMENTO</v>
          </cell>
          <cell r="C80" t="str">
            <v>M2</v>
          </cell>
          <cell r="D80">
            <v>50.02</v>
          </cell>
        </row>
        <row r="81">
          <cell r="A81" t="str">
            <v>ALV-TIJ-020</v>
          </cell>
          <cell r="B81" t="str">
            <v>ALVENARIA DE VEDAÇÃO COM TIJOLO MACIÇO REQUEIMADO, ESP. 20CM, COM ACABAMENTO APARENTE, INCLUSIVE ARGAMASSA PARA ASSENTAMENTO</v>
          </cell>
          <cell r="C81" t="str">
            <v>M2</v>
          </cell>
          <cell r="D81">
            <v>89.05</v>
          </cell>
        </row>
        <row r="82">
          <cell r="A82" t="str">
            <v>ALV-TIJ-010</v>
          </cell>
          <cell r="B82" t="str">
            <v>ALVENARIA DE VEDAÇÃO COM TIJOLO MACIÇO REQUEIMADO, ESP. 20CM, PARA REVESTIMENTO, INCLUSIVE ARGAMASSA PARA ASSENTAMENTO</v>
          </cell>
          <cell r="C82" t="str">
            <v>M2</v>
          </cell>
          <cell r="D82">
            <v>85.3</v>
          </cell>
        </row>
        <row r="83">
          <cell r="A83" t="str">
            <v>ALV-TIJ-003</v>
          </cell>
          <cell r="B83" t="str">
            <v>ALVENARIA DE VEDAÇÃO COM TIJOLO MACIÇO REQUEIMADO, ESP. 5CM, PARA REVESTIMENTO, INCLUSIVE ARGAMASSA PARA ASSENTAMENTO</v>
          </cell>
          <cell r="C83" t="str">
            <v>M2</v>
          </cell>
          <cell r="D83">
            <v>38.1</v>
          </cell>
        </row>
        <row r="84">
          <cell r="A84" t="str">
            <v>ALV-BLO-055</v>
          </cell>
          <cell r="B84" t="str">
            <v>ALVENARIA ESTRUTURAL COM BLOCO DE CONCRETO, ESP. 14CM, (FBK 4,5MPA), COM ACABAMENTO APARENTE, INCLUSIVE ARGAMASSA PARA ASSENTAMENTO</v>
          </cell>
          <cell r="C84" t="str">
            <v>M2</v>
          </cell>
          <cell r="D84">
            <v>42.35</v>
          </cell>
        </row>
        <row r="85">
          <cell r="A85" t="str">
            <v>ALV-BLO-040</v>
          </cell>
          <cell r="B85" t="str">
            <v>ALVENARIA ESTRUTURAL COM BLOCO DE CONCRETO, ESP. 14CM, (FBK 4,5MPA), PARA REVESTIMENTO, INCLUSIVE ARGAMASSA PARA ASSENTAMENTO</v>
          </cell>
          <cell r="C85" t="str">
            <v>M2</v>
          </cell>
          <cell r="D85">
            <v>42.59</v>
          </cell>
        </row>
        <row r="86">
          <cell r="A86" t="str">
            <v>ALV-BLO-060</v>
          </cell>
          <cell r="B86" t="str">
            <v>ALVENARIA ESTRUTURAL COM BLOCO DE CONCRETO, ESP. 19CM, (FBK 4,5MPA), COM ACABAMENTO APARENTE, INCLUSIVE ARGAMASSA PARA ASSENTAMENTO</v>
          </cell>
          <cell r="C86" t="str">
            <v>M2</v>
          </cell>
          <cell r="D86">
            <v>49.33</v>
          </cell>
        </row>
        <row r="87">
          <cell r="A87" t="str">
            <v>ALV-BLO-045</v>
          </cell>
          <cell r="B87" t="str">
            <v>ALVENARIA ESTRUTURAL COM BLOCO DE CONCRETO, ESP. 19CM, (FBK 4,5MPA), PARA REVESTIMENTO, INCLUSIVE ARGAMASSA PARA ASSENTAMENTO</v>
          </cell>
          <cell r="C87" t="str">
            <v>M2</v>
          </cell>
          <cell r="D87">
            <v>50.78</v>
          </cell>
        </row>
        <row r="88">
          <cell r="A88" t="str">
            <v>ALV-BLO-050</v>
          </cell>
          <cell r="B88" t="str">
            <v>ALVENARIA ESTRUTURAL COM BLOCO DE CONCRETO, ESP. 9CM, (FBK 4,5MPA), COM ACABAMENTO APARENTE, INCLUSIVE ARGAMASSA PARA ASSENTAMENTO</v>
          </cell>
          <cell r="C88" t="str">
            <v>M2</v>
          </cell>
          <cell r="D88">
            <v>34.909999999999997</v>
          </cell>
        </row>
        <row r="89">
          <cell r="A89" t="str">
            <v>ALV-BLO-035</v>
          </cell>
          <cell r="B89" t="str">
            <v>ALVENARIA ESTRUTURAL COM BLOCO DE CONCRETO, ESP. 9CM, (FBK 4,5MPA), PARA REVESTIMENTO, INCLUSIVE ARGAMASSA PARA ASSENTAMENTO</v>
          </cell>
          <cell r="C89" t="str">
            <v>M2</v>
          </cell>
          <cell r="D89">
            <v>34.18</v>
          </cell>
        </row>
        <row r="90">
          <cell r="A90" t="str">
            <v>ALV-VID-015</v>
          </cell>
          <cell r="B90" t="str">
            <v>ELEMENTOS VAZADOS DE VIDRO, 10 X 10 X 20 CM, TIPO RIO, JUNTAS DE 15 MM COM ARGAMASSA INDUSTRIALIZADA</v>
          </cell>
          <cell r="C90" t="str">
            <v>M2</v>
          </cell>
          <cell r="D90">
            <v>795.57</v>
          </cell>
        </row>
        <row r="91">
          <cell r="A91" t="str">
            <v>ALV-VID-010</v>
          </cell>
          <cell r="B91" t="str">
            <v>ELEMENTOS VAZADOS DE VIDRO, 8 X 10 X 20 CM, TIPO CAPELINHA, JUNTAS DE 15 MM COM ARGAMASSA INDUSTRIALIZADA</v>
          </cell>
          <cell r="C91" t="str">
            <v>M2</v>
          </cell>
          <cell r="D91">
            <v>772.04</v>
          </cell>
        </row>
        <row r="92">
          <cell r="A92" t="str">
            <v>ALV-DRY-010</v>
          </cell>
          <cell r="B92" t="str">
            <v>PAREDE DE GESSO ACARTONADO (DRY-WALL), DIVISÃO ENTRE ÁREAS SECA E ÚMIDA DE UMA MESMA UNIDADE (ST/RU), ESP. 115 MM, INCLUSIVE MONTANTES, GUIAS E ACESSÓRIOS, EXCLUSIVE ISOLANTE TÉRMICO/ACÚSTICO</v>
          </cell>
          <cell r="C92" t="str">
            <v>M2</v>
          </cell>
          <cell r="D92">
            <v>84.42</v>
          </cell>
        </row>
        <row r="93">
          <cell r="A93" t="str">
            <v>ALV-DRY-005</v>
          </cell>
          <cell r="B93" t="str">
            <v xml:space="preserve">PAREDE DE GESSO ACARTONADO (DRY-WALL), DIVISÃO ENTRE ÁREAS SECAS DE UMA MESMA UNIDADE (ST/ST), ESP. 115 MM, INCLUSIVE MONTANTES, GUIAS E ACESSÓRIOS, EXCLUSIVE ISOLANTE TÉRMICO/ACÚSTICO
</v>
          </cell>
          <cell r="C93" t="str">
            <v>M2</v>
          </cell>
          <cell r="D93">
            <v>73.680000000000007</v>
          </cell>
        </row>
        <row r="94">
          <cell r="A94" t="str">
            <v>ALV-DRY-015</v>
          </cell>
          <cell r="B94" t="str">
            <v xml:space="preserve">PAREDE DE GESSO ACARTONADO (DRY-WALL), DIVISÃO ENTRE ÁREAS UMIDAS DE UMA MESMA UNIDADE (RU/RU), ESP. 115 MM, INCLUSIVE MONTANTES, GUIAS E ACESSÓRIOS, EXCLUSIVE ISOLANTE TÉRMICO/ACÚSTICO
</v>
          </cell>
          <cell r="C94" t="str">
            <v>M2</v>
          </cell>
          <cell r="D94">
            <v>95.16</v>
          </cell>
        </row>
        <row r="95">
          <cell r="A95" t="str">
            <v>-</v>
          </cell>
          <cell r="B95" t="str">
            <v>AND-001  - ANDAIME</v>
          </cell>
          <cell r="C95" t="str">
            <v/>
          </cell>
          <cell r="D95">
            <v>0</v>
          </cell>
        </row>
        <row r="96">
          <cell r="A96" t="str">
            <v>AND-BAN-010</v>
          </cell>
          <cell r="B96" t="str">
            <v>BANDEJA SALVA-VIDAS PRIMÁRIA, DE MADEIRA - COM FORRO EM CHAPA COMPENSADA - LARGURA 2,50 M</v>
          </cell>
          <cell r="C96" t="str">
            <v>M</v>
          </cell>
          <cell r="D96">
            <v>241.64</v>
          </cell>
        </row>
        <row r="97">
          <cell r="A97" t="str">
            <v>AND-BAN-005</v>
          </cell>
          <cell r="B97" t="str">
            <v>BANDEJA SALVA-VIDAS PRIMÁRIA, DE MADEIRA - COM FORRO EM TÁBUA - LARGURA 2,50 M</v>
          </cell>
          <cell r="C97" t="str">
            <v>M</v>
          </cell>
          <cell r="D97">
            <v>276.23</v>
          </cell>
        </row>
        <row r="98">
          <cell r="A98" t="str">
            <v>AND-BAN-020</v>
          </cell>
          <cell r="B98" t="str">
            <v>BANDEJA SALVA-VIDAS SECUNDÁRIA, DE MADEIRA - COM FORRO EM CHAPA COMPENSADA - LARGURA 1,40 M</v>
          </cell>
          <cell r="C98" t="str">
            <v>M</v>
          </cell>
          <cell r="D98">
            <v>183.29</v>
          </cell>
        </row>
        <row r="99">
          <cell r="A99" t="str">
            <v>AND-BAN-015</v>
          </cell>
          <cell r="B99" t="str">
            <v>BANDEJA SALVA-VIDAS SECUNDÁRIA, DE MADEIRA - COM FORRO EM TÁBUA - LARGURA 1,40 M</v>
          </cell>
          <cell r="C99" t="str">
            <v>M</v>
          </cell>
          <cell r="D99">
            <v>185.62</v>
          </cell>
        </row>
        <row r="100">
          <cell r="A100" t="str">
            <v>AND-FOR-005</v>
          </cell>
          <cell r="B100" t="str">
            <v>CONSTRUÇÃO/MONTAGEM E DESMONTAGEM DE ANDAIME PARA REVESTIMENTO INTERNO DE FORROS</v>
          </cell>
          <cell r="C100" t="str">
            <v>M2</v>
          </cell>
          <cell r="D100">
            <v>7.99</v>
          </cell>
        </row>
        <row r="101">
          <cell r="A101" t="str">
            <v>AND-DUT-006</v>
          </cell>
          <cell r="B101" t="str">
            <v>DUTO DE ENTULHO (ALUGUEL MENSAL), INCLUSIVE MONTAGEM/DESMONTAGEM</v>
          </cell>
          <cell r="C101" t="str">
            <v>MXMÊS</v>
          </cell>
          <cell r="D101">
            <v>40.97</v>
          </cell>
        </row>
        <row r="102">
          <cell r="A102" t="str">
            <v>AND-ALV-005</v>
          </cell>
          <cell r="B102" t="str">
            <v xml:space="preserve">FORNECIMENTO DE ANDAIME EM MADEIRA PARA ALVENARIA, REAPROVEITAMENTO (6X), INCLUSIVE  MONTAGEM/DESMONTAGEM </v>
          </cell>
          <cell r="C102" t="str">
            <v>M2</v>
          </cell>
          <cell r="D102">
            <v>6.23</v>
          </cell>
        </row>
        <row r="103">
          <cell r="A103" t="str">
            <v>-</v>
          </cell>
          <cell r="B103" t="str">
            <v>FORNECIMENTO DE ANDAIME METÁLICO PARA FACHADA (LOCAÇÃO), INCLUSIVE PISO METÁLICO E SAPATAS, EXCLUSIVE MONTAGEM E DESMONTAGEM</v>
          </cell>
          <cell r="C103" t="str">
            <v>M2/MES</v>
          </cell>
          <cell r="D103">
            <v>3.75</v>
          </cell>
        </row>
        <row r="104">
          <cell r="A104" t="str">
            <v>-</v>
          </cell>
          <cell r="B104" t="str">
            <v>FORNECIMENTO DE ANDAIME METÁLICO TUBULAR TIPO TORRE (LOCAÇÃO),INCLUSIVE RODÍZIOS, EXCLUSIVE MONTAGEM E DESMONTAGEM</v>
          </cell>
          <cell r="C104" t="str">
            <v>M/MES</v>
          </cell>
          <cell r="D104">
            <v>12</v>
          </cell>
        </row>
        <row r="105">
          <cell r="A105" t="str">
            <v>AND-FAC-011</v>
          </cell>
          <cell r="B105" t="str">
            <v>MONTAGEM E DESMONTAGEM DE ANDAIME METÁLICO PARA FACHADA COM PISO METÁLICO, EXCLUSIVE FORNECIMENTO DO ANDAIME E RODAPÉ/GUARDA-CORPO EM MADEIRA</v>
          </cell>
          <cell r="C105" t="str">
            <v>M2</v>
          </cell>
          <cell r="D105">
            <v>6.03</v>
          </cell>
        </row>
        <row r="106">
          <cell r="A106" t="str">
            <v>AND-FAC-010</v>
          </cell>
          <cell r="B106" t="str">
            <v>MONTAGEM E DESMONTAGEM DE ANDAIME METÁLICO PARA FACHADA COM PISO METÁLICO, INCLUSIVE RODAPÉ/GUARDA-CORPO EM MADEIRA, EXCLUSIVE FORNECIMENTO DO ANDAIME</v>
          </cell>
          <cell r="C106" t="str">
            <v>M2</v>
          </cell>
          <cell r="D106">
            <v>10.57</v>
          </cell>
        </row>
        <row r="107">
          <cell r="A107" t="str">
            <v>-</v>
          </cell>
          <cell r="B107" t="str">
            <v>MONTAGEM E DESMONTAGEM DE ANDAIME METÁLICO TUBULAR TIPO TORRE, EXCLUSIVE FORNECIMENTO DO ANDAIME</v>
          </cell>
          <cell r="C107" t="str">
            <v>M</v>
          </cell>
          <cell r="D107">
            <v>6.81</v>
          </cell>
        </row>
        <row r="108">
          <cell r="A108" t="str">
            <v>AND-TEL-006</v>
          </cell>
          <cell r="B108" t="str">
            <v>TELA DE PROTEÇÃO DE FACHADA INSTALADA EM ANDAIME FACHADEIRO</v>
          </cell>
          <cell r="C108" t="str">
            <v>M2</v>
          </cell>
          <cell r="D108">
            <v>4.3099999999999996</v>
          </cell>
        </row>
        <row r="109">
          <cell r="A109" t="str">
            <v>AND-TEL-005</v>
          </cell>
          <cell r="B109" t="str">
            <v>TELA PARA PROTEÇÃO DE FACHADA EM POLIETILENO</v>
          </cell>
          <cell r="C109" t="str">
            <v>M2</v>
          </cell>
          <cell r="D109">
            <v>6.15</v>
          </cell>
        </row>
        <row r="110">
          <cell r="A110" t="str">
            <v>-</v>
          </cell>
          <cell r="B110" t="str">
            <v>ARC-001  - AR COMPRIMIDO</v>
          </cell>
          <cell r="C110" t="str">
            <v/>
          </cell>
          <cell r="D110">
            <v>0</v>
          </cell>
        </row>
        <row r="111">
          <cell r="A111" t="str">
            <v>ARC-CIL-010</v>
          </cell>
          <cell r="B111" t="str">
            <v>CILINDRO DE PRESSÃO MÁXI,A 140 BAR, 3/4" NPT</v>
          </cell>
          <cell r="C111" t="str">
            <v>U</v>
          </cell>
          <cell r="D111">
            <v>293.74</v>
          </cell>
        </row>
        <row r="112">
          <cell r="A112" t="str">
            <v>ARC-COM-005</v>
          </cell>
          <cell r="B112" t="str">
            <v>COMPRESSOR SL/100 - 120PSI -8,3 BAR 100 LIBRAS</v>
          </cell>
          <cell r="C112" t="str">
            <v>U</v>
          </cell>
          <cell r="D112">
            <v>2173.6</v>
          </cell>
        </row>
        <row r="113">
          <cell r="A113" t="str">
            <v>ARC-FIL-015</v>
          </cell>
          <cell r="B113" t="str">
            <v>FILTRO TIPO "Y" EM BRONZE, DIÂMETRO DE 1" NPT</v>
          </cell>
          <cell r="C113" t="str">
            <v>U</v>
          </cell>
          <cell r="D113">
            <v>57.41</v>
          </cell>
        </row>
        <row r="114">
          <cell r="A114" t="str">
            <v>ARC-FIL-025</v>
          </cell>
          <cell r="B114" t="str">
            <v>FILTRO TIPO "Y" EM BRONZE, DIÂMETRO DE 1 1/2" NPT</v>
          </cell>
          <cell r="C114" t="str">
            <v>U</v>
          </cell>
          <cell r="D114">
            <v>126.53</v>
          </cell>
        </row>
        <row r="115">
          <cell r="A115" t="str">
            <v>ARC-FIL-020</v>
          </cell>
          <cell r="B115" t="str">
            <v>FILTRO TIPO "Y" EM BRONZE, DIÂMETRO DE 1 1/4" NPT</v>
          </cell>
          <cell r="C115" t="str">
            <v>U</v>
          </cell>
          <cell r="D115">
            <v>99.43</v>
          </cell>
        </row>
        <row r="116">
          <cell r="A116" t="str">
            <v>ARC-FIL-005</v>
          </cell>
          <cell r="B116" t="str">
            <v>FILTRO TIPO "Y" EM BRONZE, DIÂMETRO DE 1/2" NPT</v>
          </cell>
          <cell r="C116" t="str">
            <v>U</v>
          </cell>
          <cell r="D116">
            <v>34.54</v>
          </cell>
        </row>
        <row r="117">
          <cell r="A117" t="str">
            <v>ARC-FIL-030</v>
          </cell>
          <cell r="B117" t="str">
            <v>FILTRO TIPO "Y" EM BRONZE, DIÂMETRO DE 2" NPT</v>
          </cell>
          <cell r="C117" t="str">
            <v>U</v>
          </cell>
          <cell r="D117">
            <v>199</v>
          </cell>
        </row>
        <row r="118">
          <cell r="A118" t="str">
            <v>ARC-FIL-010</v>
          </cell>
          <cell r="B118" t="str">
            <v>FILTRO TIPO "Y" EM BRONZE, DIÂMETRO DE 3/4" NPT</v>
          </cell>
          <cell r="C118" t="str">
            <v>U</v>
          </cell>
          <cell r="D118">
            <v>44.18</v>
          </cell>
        </row>
        <row r="119">
          <cell r="A119" t="str">
            <v>ARC-MAN-020</v>
          </cell>
          <cell r="B119" t="str">
            <v>MANÔMETRO DE PRESSÃO PARA AR COMPRIMIDO 15 A 600 MBAR, COM ROSCA, 1/2 NPT</v>
          </cell>
          <cell r="C119" t="str">
            <v>U</v>
          </cell>
          <cell r="D119">
            <v>444.36</v>
          </cell>
        </row>
        <row r="120">
          <cell r="A120" t="str">
            <v>ARC-MAN-015</v>
          </cell>
          <cell r="B120" t="str">
            <v>MANÔMETRO DE PRESSÃO PARA AR COMPRIMIDO 15 A 600 MBAR, COM ROSCA, 1/4 NPT</v>
          </cell>
          <cell r="C120" t="str">
            <v>U</v>
          </cell>
          <cell r="D120">
            <v>351.36</v>
          </cell>
        </row>
        <row r="121">
          <cell r="A121" t="str">
            <v>ARC-COM-015</v>
          </cell>
          <cell r="B121" t="str">
            <v>PRESSOSTATO PARA COMPRESSOR DE 125 A 175 PSI</v>
          </cell>
          <cell r="C121" t="str">
            <v>U</v>
          </cell>
          <cell r="D121">
            <v>92.67</v>
          </cell>
        </row>
        <row r="122">
          <cell r="A122" t="str">
            <v>ARC-COM-010</v>
          </cell>
          <cell r="B122" t="str">
            <v>PRESSOSTATO PARA COMPRESSOR DE 80 A 125 PSI</v>
          </cell>
          <cell r="C122" t="str">
            <v>U</v>
          </cell>
          <cell r="D122">
            <v>92.67</v>
          </cell>
        </row>
        <row r="123">
          <cell r="A123" t="str">
            <v>ARC-PUR-005</v>
          </cell>
          <cell r="B123" t="str">
            <v>PURGADOR ELETRÔNICO DE AR COMPRIMIDO, 1/4" BSP</v>
          </cell>
          <cell r="C123" t="str">
            <v>U</v>
          </cell>
          <cell r="D123">
            <v>309.72000000000003</v>
          </cell>
        </row>
        <row r="124">
          <cell r="A124" t="str">
            <v>ARC-REG-005</v>
          </cell>
          <cell r="B124" t="str">
            <v>REGULADOR DE1O. ESTAGIO DIÂMETRO DE 1/2"</v>
          </cell>
          <cell r="C124" t="str">
            <v>U</v>
          </cell>
          <cell r="D124">
            <v>25.65</v>
          </cell>
        </row>
        <row r="125">
          <cell r="A125" t="str">
            <v>ARC-VAL-095</v>
          </cell>
          <cell r="B125" t="str">
            <v>VÁLVULA DE ALÍVIO E SEGURANÇA, DIÂMETRO DE 1" NPT</v>
          </cell>
          <cell r="C125" t="str">
            <v>U</v>
          </cell>
          <cell r="D125">
            <v>914.54</v>
          </cell>
        </row>
        <row r="126">
          <cell r="A126" t="str">
            <v>ARC-VAL-105</v>
          </cell>
          <cell r="B126" t="str">
            <v>VÁLVULA DE ALÍVIO E SEGURANÇA, DIÂMETRO DE 1 1/2" NPT</v>
          </cell>
          <cell r="C126" t="str">
            <v>U</v>
          </cell>
          <cell r="D126">
            <v>1538.54</v>
          </cell>
        </row>
        <row r="127">
          <cell r="A127" t="str">
            <v>ARC-VAL-100</v>
          </cell>
          <cell r="B127" t="str">
            <v>VÁLVULA DE ALÍVIO E SEGURANÇA, DIÂMETRO DE 1 1/4" NPT</v>
          </cell>
          <cell r="C127" t="str">
            <v>U</v>
          </cell>
          <cell r="D127">
            <v>1303.54</v>
          </cell>
        </row>
        <row r="128">
          <cell r="A128" t="str">
            <v>ARC-VAL-085</v>
          </cell>
          <cell r="B128" t="str">
            <v>VÁLVULA DE ALÍVIO E SEGURANÇA, DIÂMETRO DE 1/2" NPT</v>
          </cell>
          <cell r="C128" t="str">
            <v>U</v>
          </cell>
          <cell r="D128">
            <v>602.54</v>
          </cell>
        </row>
        <row r="129">
          <cell r="A129" t="str">
            <v>ARC-VAL-110</v>
          </cell>
          <cell r="B129" t="str">
            <v>VÁLVULA DE ALÍVIO E SEGURANÇA, DIÂMETRO DE 2" NPT</v>
          </cell>
          <cell r="C129" t="str">
            <v>U</v>
          </cell>
          <cell r="D129">
            <v>2222.56</v>
          </cell>
        </row>
        <row r="130">
          <cell r="A130" t="str">
            <v>ARC-VAL-115</v>
          </cell>
          <cell r="B130" t="str">
            <v>VÁLVULA DE ALÍVIO E SEGURANÇA, DIÂMETRO DE 2 1/2" NPT</v>
          </cell>
          <cell r="C130" t="str">
            <v>U</v>
          </cell>
          <cell r="D130">
            <v>4802.1099999999997</v>
          </cell>
        </row>
        <row r="131">
          <cell r="A131" t="str">
            <v>ARC-VAL-090</v>
          </cell>
          <cell r="B131" t="str">
            <v>VÁLVULA DE ALÍVIO E SEGURANÇA, DIÂMETRO DE 3/4" NPT</v>
          </cell>
          <cell r="C131" t="str">
            <v>U</v>
          </cell>
          <cell r="D131">
            <v>762.54</v>
          </cell>
        </row>
        <row r="132">
          <cell r="A132" t="str">
            <v>ARC-VAL-025</v>
          </cell>
          <cell r="B132" t="str">
            <v>VÁLVULA DE ESFERA EM LATÃO, DIÂMETRO DE 1" NPT</v>
          </cell>
          <cell r="C132" t="str">
            <v>U</v>
          </cell>
          <cell r="D132">
            <v>95.5</v>
          </cell>
        </row>
        <row r="133">
          <cell r="A133" t="str">
            <v>ARC-VAL-035</v>
          </cell>
          <cell r="B133" t="str">
            <v>VÁLVULA DE ESFERA EM LATÃO, DIÂMETRO DE 1 1/2" NPT</v>
          </cell>
          <cell r="C133" t="str">
            <v>U</v>
          </cell>
          <cell r="D133">
            <v>160.82</v>
          </cell>
        </row>
        <row r="134">
          <cell r="A134" t="str">
            <v>ARC-VAL-030</v>
          </cell>
          <cell r="B134" t="str">
            <v>VÁLVULA DE ESFERA EM LATÃO, DIÂMETRO DE 1 1/4" NPT</v>
          </cell>
          <cell r="C134" t="str">
            <v>U</v>
          </cell>
          <cell r="D134">
            <v>136.49</v>
          </cell>
        </row>
        <row r="135">
          <cell r="A135" t="str">
            <v>ARC-VAL-015</v>
          </cell>
          <cell r="B135" t="str">
            <v>VÁLVULA DE ESFERA EM LATÃO, DIÂMETRO DE 1/2" NPT</v>
          </cell>
          <cell r="C135" t="str">
            <v>U</v>
          </cell>
          <cell r="D135">
            <v>50.5</v>
          </cell>
        </row>
        <row r="136">
          <cell r="A136" t="str">
            <v>ARC-VAL-040</v>
          </cell>
          <cell r="B136" t="str">
            <v>VÁLVULA DE ESFERA EM LATÃO, DIÂMETRO DE 2" NPT</v>
          </cell>
          <cell r="C136" t="str">
            <v>U</v>
          </cell>
          <cell r="D136">
            <v>269.52</v>
          </cell>
        </row>
        <row r="137">
          <cell r="A137" t="str">
            <v>ARC-VAL-045</v>
          </cell>
          <cell r="B137" t="str">
            <v>VÁLVULA DE ESFERA EM LATÃO, DIÂMETRO DE 2 1/2" NPT</v>
          </cell>
          <cell r="C137" t="str">
            <v>U</v>
          </cell>
          <cell r="D137">
            <v>286.95</v>
          </cell>
        </row>
        <row r="138">
          <cell r="A138" t="str">
            <v>ARC-VAL-020</v>
          </cell>
          <cell r="B138" t="str">
            <v>VÁLVULA DE ESFERA EM LATÃO, DIÂMETRO DE 3/4" NPT</v>
          </cell>
          <cell r="C138" t="str">
            <v>U</v>
          </cell>
          <cell r="D138">
            <v>65.5</v>
          </cell>
        </row>
        <row r="139">
          <cell r="A139" t="str">
            <v>ARC-VAL-060</v>
          </cell>
          <cell r="B139" t="str">
            <v>VÁLVULA DE RETENÇÃO EM LATÃO, DIÂMETRO DE 1" NPT</v>
          </cell>
          <cell r="C139" t="str">
            <v>U</v>
          </cell>
          <cell r="D139">
            <v>53.69</v>
          </cell>
        </row>
        <row r="140">
          <cell r="A140" t="str">
            <v>ARC-VAL-070</v>
          </cell>
          <cell r="B140" t="str">
            <v>VÁLVULA DE RETENÇÃO EM LATÃO, DIÂMETRO DE 1 1/2" NPT</v>
          </cell>
          <cell r="C140" t="str">
            <v>U</v>
          </cell>
          <cell r="D140">
            <v>107.67</v>
          </cell>
        </row>
        <row r="141">
          <cell r="A141" t="str">
            <v>ARC-VAL-065</v>
          </cell>
          <cell r="B141" t="str">
            <v>VÁLVULA DE RETENÇÃO EM LATÃO, DIÂMETRO DE 1 1/4" NPT</v>
          </cell>
          <cell r="C141" t="str">
            <v>U</v>
          </cell>
          <cell r="D141">
            <v>96.44</v>
          </cell>
        </row>
        <row r="142">
          <cell r="A142" t="str">
            <v>ARC-VAL-050</v>
          </cell>
          <cell r="B142" t="str">
            <v>VÁLVULA DE RETENÇÃO EM LATÃO, DIÂMETRO DE 1/2" NPT</v>
          </cell>
          <cell r="C142" t="str">
            <v>U</v>
          </cell>
          <cell r="D142">
            <v>41.13</v>
          </cell>
        </row>
        <row r="143">
          <cell r="A143" t="str">
            <v>ARC-VAL-075</v>
          </cell>
          <cell r="B143" t="str">
            <v>VÁLVULA DE RETENÇÃO EM LATÃO, DIÂMETRO DE 2" NPT</v>
          </cell>
          <cell r="C143" t="str">
            <v>U</v>
          </cell>
          <cell r="D143">
            <v>146.51</v>
          </cell>
        </row>
        <row r="144">
          <cell r="A144" t="str">
            <v>ARC-VAL-080</v>
          </cell>
          <cell r="B144" t="str">
            <v>VÁLVULA DE RETENÇÃO EM LATÃO, DIÂMETRO DE 2 1/2" NPT</v>
          </cell>
          <cell r="C144" t="str">
            <v>U</v>
          </cell>
          <cell r="D144">
            <v>229.38</v>
          </cell>
        </row>
        <row r="145">
          <cell r="A145" t="str">
            <v>ARC-VAL-055</v>
          </cell>
          <cell r="B145" t="str">
            <v>VÁLVULA DE RETENÇÃO EM LATÃO, DIÂMETRO DE 3/4" NPT</v>
          </cell>
          <cell r="C145" t="str">
            <v>U</v>
          </cell>
          <cell r="D145">
            <v>43.93</v>
          </cell>
        </row>
        <row r="146">
          <cell r="A146" t="str">
            <v>ARC-VAL-010</v>
          </cell>
          <cell r="B146" t="str">
            <v>VÁLVULA SOLENÓIDE 2/3 VIAS NF. AÇÃO DIRETA 1/2" BSP</v>
          </cell>
          <cell r="C146" t="str">
            <v>U</v>
          </cell>
          <cell r="D146">
            <v>212.56</v>
          </cell>
        </row>
        <row r="147">
          <cell r="A147" t="str">
            <v>ARC-VAL-005</v>
          </cell>
          <cell r="B147" t="str">
            <v>VÁLVULA SOLENÓIDE 2/3 VIAS NF. AÇÃO DIRETA 3/8" BSP</v>
          </cell>
          <cell r="C147" t="str">
            <v>U</v>
          </cell>
          <cell r="D147">
            <v>157.56</v>
          </cell>
        </row>
        <row r="148">
          <cell r="A148" t="str">
            <v>-</v>
          </cell>
          <cell r="B148" t="str">
            <v>ARM-001  - ARMAÇÃO</v>
          </cell>
          <cell r="C148" t="str">
            <v/>
          </cell>
          <cell r="D148">
            <v>0</v>
          </cell>
        </row>
        <row r="149">
          <cell r="A149" t="str">
            <v>ARM-TEL-005</v>
          </cell>
          <cell r="B149" t="str">
            <v>ARMADURA DE TELA DE AÇO CA-60 B SOLDADA TIPO Q-138 (DIÂMETRO DO FIO: 4,20 MM / DIMENSÕES DA TRAMA: 100 X 100 MM / TIPO DA MALHA: QUADRANGULAR )</v>
          </cell>
          <cell r="C149" t="str">
            <v>KG</v>
          </cell>
          <cell r="D149">
            <v>9.15</v>
          </cell>
        </row>
        <row r="150">
          <cell r="A150" t="str">
            <v>ARM-TEL-010</v>
          </cell>
          <cell r="B150" t="str">
            <v>ARMADURA DE TELA DE AÇO CA-60 B SOLDADA TIPO Q-92 (DIÂMETRO DO FIO: 4,20 MM / DIMENSÕES DA TRAMA: 150 X 150 MM / TIPO DA MALHA: QUADRANGULAR)</v>
          </cell>
          <cell r="C150" t="str">
            <v>KG</v>
          </cell>
          <cell r="D150">
            <v>8.6300000000000008</v>
          </cell>
        </row>
        <row r="151">
          <cell r="A151" t="str">
            <v>ARM-AÇO-010</v>
          </cell>
          <cell r="B151" t="str">
            <v xml:space="preserve">CORTE, DOBRA E MONTAGEM DE AÇO CA-50 DIÂMETRO (16,0MM A 25,0MM) </v>
          </cell>
          <cell r="C151" t="str">
            <v>KG</v>
          </cell>
          <cell r="D151">
            <v>6.83</v>
          </cell>
        </row>
        <row r="152">
          <cell r="A152" t="str">
            <v>ARM-AÇO-005</v>
          </cell>
          <cell r="B152" t="str">
            <v>CORTE, DOBRA E MONTAGEM DE AÇO CA-50 DIÂMETRO (6,3MM A 12,5MM)</v>
          </cell>
          <cell r="C152" t="str">
            <v>KG</v>
          </cell>
          <cell r="D152">
            <v>7.41</v>
          </cell>
        </row>
        <row r="153">
          <cell r="A153" t="str">
            <v>ARM-AÇO-020</v>
          </cell>
          <cell r="B153" t="str">
            <v>CORTE, DOBRA E MONTAGEM DE AÇO CA-50/60</v>
          </cell>
          <cell r="C153" t="str">
            <v>KG</v>
          </cell>
          <cell r="D153">
            <v>7.3</v>
          </cell>
        </row>
        <row r="154">
          <cell r="A154" t="str">
            <v>ARM-AÇO-015</v>
          </cell>
          <cell r="B154" t="str">
            <v>CORTE, DOBRA E MONTAGEM DE AÇO CA-60 DIÂMETRO (4,2MM A 5,0MM)</v>
          </cell>
          <cell r="C154" t="str">
            <v>KG</v>
          </cell>
          <cell r="D154">
            <v>7.22</v>
          </cell>
        </row>
        <row r="155">
          <cell r="A155" t="str">
            <v>-</v>
          </cell>
          <cell r="B155" t="str">
            <v>BAN-001  - BANCADA</v>
          </cell>
          <cell r="C155" t="str">
            <v/>
          </cell>
          <cell r="D155">
            <v>0</v>
          </cell>
        </row>
        <row r="156">
          <cell r="A156" t="str">
            <v>BAN-AÇO-005</v>
          </cell>
          <cell r="B156" t="str">
            <v>BANCADA EM AÇO INOXIDÁVEL</v>
          </cell>
          <cell r="C156" t="str">
            <v>M2</v>
          </cell>
          <cell r="D156">
            <v>1062.42</v>
          </cell>
        </row>
        <row r="157">
          <cell r="A157" t="str">
            <v>BAN-ARD-005</v>
          </cell>
          <cell r="B157" t="str">
            <v>BANCADA EM ARDÓSIA E = 3 CM, APOIADA EM ALVENARIA</v>
          </cell>
          <cell r="C157" t="str">
            <v>M2</v>
          </cell>
          <cell r="D157">
            <v>193</v>
          </cell>
        </row>
        <row r="158">
          <cell r="A158" t="str">
            <v>BAN-ARD-010</v>
          </cell>
          <cell r="B158" t="str">
            <v>BANCADA EM ARDÓSIA E = 3 CM, L = 55 CM, APOIADA EM CONSOLE DE METALON</v>
          </cell>
          <cell r="C158" t="str">
            <v>M2</v>
          </cell>
          <cell r="D158">
            <v>209.48</v>
          </cell>
        </row>
        <row r="159">
          <cell r="A159" t="str">
            <v>BAN-CON-010</v>
          </cell>
          <cell r="B159" t="str">
            <v>BANCADA EM CONCRETO, APOIADA EM CONSOLE DE METALON 20 X 30 MM</v>
          </cell>
          <cell r="C159" t="str">
            <v>M2</v>
          </cell>
          <cell r="D159">
            <v>200.79</v>
          </cell>
        </row>
        <row r="160">
          <cell r="A160" t="str">
            <v>BAN-GRA-010</v>
          </cell>
          <cell r="B160" t="str">
            <v>BANCADA EM GRANITO CINZA ANDORINHA E = 3 CM, APOIADA EM ALVENARIA</v>
          </cell>
          <cell r="C160" t="str">
            <v>M2</v>
          </cell>
          <cell r="D160">
            <v>289.62</v>
          </cell>
        </row>
        <row r="161">
          <cell r="A161" t="str">
            <v>BAN-GRA-005</v>
          </cell>
          <cell r="B161" t="str">
            <v>BANCADA EM GRANITO CINZA ANDORINHA E = 3 CM, APOIADA EM CONSOLE DE METALON 20 X 30 MM</v>
          </cell>
          <cell r="C161" t="str">
            <v>M2</v>
          </cell>
          <cell r="D161">
            <v>309.12</v>
          </cell>
        </row>
        <row r="162">
          <cell r="A162" t="str">
            <v>BAN-GRA-020</v>
          </cell>
          <cell r="B162" t="str">
            <v>BANCADA EM MÁRMORE BRANCO E = 3 CM, APOIADA EM ALVENARIA</v>
          </cell>
          <cell r="C162" t="str">
            <v>M2</v>
          </cell>
          <cell r="D162">
            <v>404.48</v>
          </cell>
        </row>
        <row r="163">
          <cell r="A163" t="str">
            <v>BAN-GRA-015</v>
          </cell>
          <cell r="B163" t="str">
            <v>BANCADA EM MÁRMORE BRANCO E = 3 CM, APOIADA EM CONSOLE DE METALON 20 X 30 MM</v>
          </cell>
          <cell r="C163" t="str">
            <v>M2</v>
          </cell>
          <cell r="D163">
            <v>416.24</v>
          </cell>
        </row>
        <row r="164">
          <cell r="A164" t="str">
            <v>BAN-CON-005</v>
          </cell>
          <cell r="B164" t="str">
            <v>BANCADA SIMPLES EM CONCRETO, APOIADA EM ALVENARIA</v>
          </cell>
          <cell r="C164" t="str">
            <v>M2</v>
          </cell>
          <cell r="D164">
            <v>187.67</v>
          </cell>
        </row>
        <row r="165">
          <cell r="A165" t="str">
            <v>BAN-FUR-005</v>
          </cell>
          <cell r="B165" t="str">
            <v>FURAÇÃO E COLAGEM DE BOJO</v>
          </cell>
          <cell r="C165" t="str">
            <v>U</v>
          </cell>
          <cell r="D165">
            <v>52.5</v>
          </cell>
        </row>
        <row r="166">
          <cell r="A166" t="str">
            <v>BAN-ROD-010</v>
          </cell>
          <cell r="B166" t="str">
            <v>RODABANCADA EM GRANITO CINZA ANDORINHA H = 10 CM, E = 2 CM</v>
          </cell>
          <cell r="C166" t="str">
            <v>M</v>
          </cell>
          <cell r="D166">
            <v>29.6</v>
          </cell>
        </row>
        <row r="167">
          <cell r="A167" t="str">
            <v>BAN-ROD-005</v>
          </cell>
          <cell r="B167" t="str">
            <v>RODABANCADA EM GRANITO CINZA ANDORINHA H = 7 CM, E = 2 CM</v>
          </cell>
          <cell r="C167" t="str">
            <v>M</v>
          </cell>
          <cell r="D167">
            <v>22.64</v>
          </cell>
        </row>
        <row r="168">
          <cell r="A168" t="str">
            <v>BAN-ROD-020</v>
          </cell>
          <cell r="B168" t="str">
            <v>RODABANCADA EM MÁRMORE BRANCO H = 10 CM, E = 2 CM</v>
          </cell>
          <cell r="C168" t="str">
            <v>M</v>
          </cell>
          <cell r="D168">
            <v>30.09</v>
          </cell>
        </row>
        <row r="169">
          <cell r="A169" t="str">
            <v>BAN-ROD-015</v>
          </cell>
          <cell r="B169" t="str">
            <v>RODABANCADA EM MÁRMORE BRANCO H = 7 CM, E = 2 CM</v>
          </cell>
          <cell r="C169" t="str">
            <v>M</v>
          </cell>
          <cell r="D169">
            <v>23.1</v>
          </cell>
        </row>
        <row r="170">
          <cell r="A170" t="str">
            <v>BAN-TES-005</v>
          </cell>
          <cell r="B170" t="str">
            <v>TESTEIRA EM GRANITO CINZA ANDORINHA</v>
          </cell>
          <cell r="C170" t="str">
            <v>M</v>
          </cell>
          <cell r="D170">
            <v>10.09</v>
          </cell>
        </row>
        <row r="171">
          <cell r="A171" t="str">
            <v>BAN-TES-010</v>
          </cell>
          <cell r="B171" t="str">
            <v>TESTEIRA EM MÁRMORE BRANCO</v>
          </cell>
          <cell r="C171" t="str">
            <v>M</v>
          </cell>
          <cell r="D171">
            <v>10.220000000000001</v>
          </cell>
        </row>
        <row r="172">
          <cell r="A172" t="str">
            <v>-</v>
          </cell>
          <cell r="B172" t="str">
            <v>BAN-002  - BANCOS E MESAS</v>
          </cell>
          <cell r="C172" t="str">
            <v/>
          </cell>
          <cell r="D172">
            <v>0</v>
          </cell>
        </row>
        <row r="173">
          <cell r="A173" t="str">
            <v>BAN-JAR-005</v>
          </cell>
          <cell r="B173" t="str">
            <v>BANCO DE JARDIM EM CONCRETO APARENTE, ACABAMENTO EM VERNIZ, E = 8 CM, 200 X 40 X 55 CM, SEM ENCOSTO</v>
          </cell>
          <cell r="C173" t="str">
            <v>U</v>
          </cell>
          <cell r="D173">
            <v>148.41</v>
          </cell>
        </row>
        <row r="174">
          <cell r="A174" t="str">
            <v>BAN-JAR-010</v>
          </cell>
          <cell r="B174" t="str">
            <v>BANCO DE JARDIM EM CONCRETO TIPO 1, 130 X 40 CM, H = 45 CM</v>
          </cell>
          <cell r="C174" t="str">
            <v>U</v>
          </cell>
          <cell r="D174">
            <v>316.18</v>
          </cell>
        </row>
        <row r="175">
          <cell r="A175" t="str">
            <v>BAN-JAR-015</v>
          </cell>
          <cell r="B175" t="str">
            <v>BANCO DE JARDIM EM CONCRETO TIPO 2, 150 X 40 CM, H = 45 CM</v>
          </cell>
          <cell r="C175" t="str">
            <v>U</v>
          </cell>
          <cell r="D175">
            <v>351.61</v>
          </cell>
        </row>
        <row r="176">
          <cell r="A176" t="str">
            <v>BAN-INT-015</v>
          </cell>
          <cell r="B176" t="str">
            <v>BANCO EM GRANITO ANDORINHA POLIDO 52 X 30 CM</v>
          </cell>
          <cell r="C176" t="str">
            <v>U</v>
          </cell>
          <cell r="D176">
            <v>31.15</v>
          </cell>
        </row>
        <row r="177">
          <cell r="A177" t="str">
            <v>BAN-INT-010</v>
          </cell>
          <cell r="B177" t="str">
            <v>BANCO INTERNO EM CONCRETO APARENTE, ALTURA 45 CM, LARGURA 30 CM</v>
          </cell>
          <cell r="C177" t="str">
            <v>M</v>
          </cell>
          <cell r="D177">
            <v>92.06</v>
          </cell>
        </row>
        <row r="178">
          <cell r="A178" t="str">
            <v>BAN-INT-005</v>
          </cell>
          <cell r="B178" t="str">
            <v>BANCO INTERNO EM CONCRETO E ALVENARIA, ACABAMENTO EM VERNIZ, E = 8 CM, L = 40 CM</v>
          </cell>
          <cell r="C178" t="str">
            <v>M</v>
          </cell>
          <cell r="D178">
            <v>132.55000000000001</v>
          </cell>
        </row>
        <row r="179">
          <cell r="A179" t="str">
            <v>MES-ARD-005</v>
          </cell>
          <cell r="B179" t="str">
            <v>CONJUNTO DE MESA E BANCOS DE ARDÓSIA</v>
          </cell>
          <cell r="C179" t="str">
            <v>CJ</v>
          </cell>
          <cell r="D179">
            <v>463.35</v>
          </cell>
        </row>
        <row r="180">
          <cell r="A180" t="str">
            <v>MES-CON-005</v>
          </cell>
          <cell r="B180" t="str">
            <v>CONJUNTO DE MESA E BANCOS DE CONCRETO PARA JOGOS (02 BANCOS EM ARCO COM D INTERNO = 130 CM E H = 43 CM E MESA COM D = 80 CM, E = 8 CM E H = 75 CM)</v>
          </cell>
          <cell r="C180" t="str">
            <v>CJ</v>
          </cell>
          <cell r="D180">
            <v>706.73</v>
          </cell>
        </row>
        <row r="181">
          <cell r="A181" t="str">
            <v>-</v>
          </cell>
          <cell r="B181" t="str">
            <v>CAB-001  - CABEAMENTO ESTRUTURADO</v>
          </cell>
          <cell r="C181" t="str">
            <v/>
          </cell>
          <cell r="D181">
            <v>0</v>
          </cell>
        </row>
        <row r="182">
          <cell r="A182" t="str">
            <v>CAB-ANI-005</v>
          </cell>
          <cell r="B182" t="str">
            <v>ANILHA (MARCADOR) PARA IDENTIFICAÇÃO DE CABOS (# 16 MM2) - 500 UN</v>
          </cell>
          <cell r="C182" t="str">
            <v>U</v>
          </cell>
          <cell r="D182">
            <v>60.64</v>
          </cell>
        </row>
        <row r="183">
          <cell r="A183" t="str">
            <v>CAB-ANI-010</v>
          </cell>
          <cell r="B183" t="str">
            <v>ANILHA (MARCADOR) PARA IDENTIFICAÇÃO DE CABOS (# 6 MM2) - 500 UN</v>
          </cell>
          <cell r="C183" t="str">
            <v>U</v>
          </cell>
          <cell r="D183">
            <v>60.64</v>
          </cell>
        </row>
        <row r="184">
          <cell r="A184" t="str">
            <v>CAB-CAB-010</v>
          </cell>
          <cell r="B184" t="str">
            <v>CABO COAXIAL RG-59, IMPEDÂNCIA 75 OHM, CONDUTOR EM FIO DE COBRE NU, BLINDAGEM TRANÇA FORMADA POR FIOS DE COBRE MALHA 90%</v>
          </cell>
          <cell r="C184" t="str">
            <v>M</v>
          </cell>
          <cell r="D184">
            <v>4.8600000000000003</v>
          </cell>
        </row>
        <row r="185">
          <cell r="A185" t="str">
            <v>CAB-CAB-005</v>
          </cell>
          <cell r="B185" t="str">
            <v>CABO COAXIAL RG-59-75 OHMS</v>
          </cell>
          <cell r="C185" t="str">
            <v>M</v>
          </cell>
          <cell r="D185">
            <v>4.2</v>
          </cell>
        </row>
        <row r="186">
          <cell r="A186" t="str">
            <v>CAB-CAB-020</v>
          </cell>
          <cell r="B186" t="str">
            <v>CABO TELEFÔNICO FORMADO POR CONDUTOR EM FIO SÓLIDO DE COBRE ELETROLÍTICO, RECOZIDO E ESTANHADO, 0,50 MM</v>
          </cell>
          <cell r="C186" t="str">
            <v>M</v>
          </cell>
          <cell r="D186">
            <v>12.02</v>
          </cell>
        </row>
        <row r="187">
          <cell r="A187" t="str">
            <v>CAB-CAB-015</v>
          </cell>
          <cell r="B187" t="str">
            <v>CABO UTP 4 PARES CATEGORIA 6 COM REVESTIMENTO EXTERNO NÃO PROPAGANTE A CHAMA</v>
          </cell>
          <cell r="C187" t="str">
            <v>M</v>
          </cell>
          <cell r="D187">
            <v>4.8899999999999997</v>
          </cell>
        </row>
        <row r="188">
          <cell r="A188" t="str">
            <v>CAB-CER-005</v>
          </cell>
          <cell r="B188" t="str">
            <v>CERTIFICAÇÃO DE GARANTIA DE TRANSMISSÃO DE CABOS LÓGICOS - CATEGORIA 5E</v>
          </cell>
          <cell r="C188" t="str">
            <v>U</v>
          </cell>
          <cell r="D188">
            <v>13.37</v>
          </cell>
        </row>
        <row r="189">
          <cell r="A189" t="str">
            <v>CAB-CER-010</v>
          </cell>
          <cell r="B189" t="str">
            <v>CERTIFICAÇÃO DE GARANTIA DE TRANSMISSÃO DE CABOS LÓGICOS CAT. 5/6</v>
          </cell>
          <cell r="C189" t="str">
            <v>U</v>
          </cell>
          <cell r="D189">
            <v>13.37</v>
          </cell>
        </row>
        <row r="190">
          <cell r="A190" t="str">
            <v>CAB-CON-010</v>
          </cell>
          <cell r="B190" t="str">
            <v>CONECTOR FÊMEA U/UTP CATEGORIA 6 COM TAMPA DE PROTEÇÃO FRONTAL ARTICULADA, CORPO EM TERMOPLÁSTICO DE ALTO IMPACTO NÃO PROPAGANTE</v>
          </cell>
          <cell r="C190" t="str">
            <v>CJ</v>
          </cell>
          <cell r="D190">
            <v>29.25</v>
          </cell>
        </row>
        <row r="191">
          <cell r="A191" t="str">
            <v>CAB-CON-005</v>
          </cell>
          <cell r="B191" t="str">
            <v>CONECTOR RJ 45 FÊMEA CAT 6</v>
          </cell>
          <cell r="C191" t="str">
            <v>CJ</v>
          </cell>
          <cell r="D191">
            <v>18.16</v>
          </cell>
        </row>
        <row r="192">
          <cell r="A192" t="str">
            <v>CAB-EST-005</v>
          </cell>
          <cell r="B192" t="str">
            <v>ESTABILIZADOR 127V, 60HZ - 5,0KVA</v>
          </cell>
          <cell r="C192" t="str">
            <v>U</v>
          </cell>
          <cell r="D192">
            <v>685.05</v>
          </cell>
        </row>
        <row r="193">
          <cell r="A193" t="str">
            <v>CAB-RACK-015</v>
          </cell>
          <cell r="B193" t="str">
            <v>GAVETA DE VENTILAÇÃO COM 4 VENTILADORES PARA RACK 19"</v>
          </cell>
          <cell r="C193" t="str">
            <v>CJ</v>
          </cell>
          <cell r="D193">
            <v>362.67</v>
          </cell>
        </row>
        <row r="194">
          <cell r="A194" t="str">
            <v>CAB-RACK-020</v>
          </cell>
          <cell r="B194" t="str">
            <v>ORGANIZADOR DE CABOS DE 1U PARA RACK 19"</v>
          </cell>
          <cell r="C194" t="str">
            <v>CJ</v>
          </cell>
          <cell r="D194">
            <v>117.96</v>
          </cell>
        </row>
        <row r="195">
          <cell r="A195" t="str">
            <v>CAB-PATCH-010</v>
          </cell>
          <cell r="B195" t="str">
            <v>PATCH CORD RJ45/RJ45 UTP-4P METÁLICO CATEGORIA 6, PINAGEM T568A NA COR AZUL (VOZ), COMPRIMENTO 3 METROS</v>
          </cell>
          <cell r="C195" t="str">
            <v>CJ</v>
          </cell>
          <cell r="D195">
            <v>26.34</v>
          </cell>
        </row>
        <row r="196">
          <cell r="A196" t="str">
            <v>CAB-PATCH-015</v>
          </cell>
          <cell r="B196" t="str">
            <v>PATCH PANEL 24 POSIÇÕES, CATEGORIA COM GUIA TRASEIRO</v>
          </cell>
          <cell r="C196" t="str">
            <v>CJ</v>
          </cell>
          <cell r="D196">
            <v>1201.1500000000001</v>
          </cell>
        </row>
        <row r="197">
          <cell r="A197" t="str">
            <v>CAB-PATCH-020</v>
          </cell>
          <cell r="B197" t="str">
            <v>PATCH PANEL 48 POSIÇÕES, CATEGORIA COM GUIA TRASEIRO</v>
          </cell>
          <cell r="C197" t="str">
            <v>CJ</v>
          </cell>
          <cell r="D197">
            <v>1591.54</v>
          </cell>
        </row>
        <row r="198">
          <cell r="A198" t="str">
            <v>CAB-RACK-010</v>
          </cell>
          <cell r="B198" t="str">
            <v>RÉGUA COM 8 TOMADAS (2P+T), PARA FIXAÇÃO NO RACK DE 19" (1U)</v>
          </cell>
          <cell r="C198" t="str">
            <v>UN</v>
          </cell>
          <cell r="D198">
            <v>68.3</v>
          </cell>
        </row>
        <row r="199">
          <cell r="A199" t="str">
            <v>CAB-RACK-025</v>
          </cell>
          <cell r="B199" t="str">
            <v>TAMPA CEGA DE 1U PARA RACK 19"</v>
          </cell>
          <cell r="C199" t="str">
            <v>CJ</v>
          </cell>
          <cell r="D199">
            <v>9.16</v>
          </cell>
        </row>
        <row r="200">
          <cell r="A200" t="str">
            <v>CAB-TOM-015</v>
          </cell>
          <cell r="B200" t="str">
            <v>TOMADA DUPLA PARA LÓGICA RJ45, 4"X2", EMBUTIR, COMPLETA</v>
          </cell>
          <cell r="C200" t="str">
            <v>CJ</v>
          </cell>
          <cell r="D200">
            <v>66.2</v>
          </cell>
        </row>
        <row r="201">
          <cell r="A201" t="str">
            <v>CAB-TOM-020</v>
          </cell>
          <cell r="B201" t="str">
            <v>TOMADA DUPLA PARA LÓGICA RJ45, 4"X4", EMBUTIR, COMPLETA</v>
          </cell>
          <cell r="C201" t="str">
            <v>CJ</v>
          </cell>
          <cell r="D201">
            <v>114.06</v>
          </cell>
        </row>
        <row r="202">
          <cell r="A202" t="str">
            <v>CAB-TOM-025</v>
          </cell>
          <cell r="B202" t="str">
            <v>TOMADA PARA LÓGICA COM CAIXA SISTEMA "X", APARENTE</v>
          </cell>
          <cell r="C202" t="str">
            <v>CJ</v>
          </cell>
          <cell r="D202">
            <v>50.98</v>
          </cell>
        </row>
        <row r="203">
          <cell r="A203" t="str">
            <v>CAB-TOM-005</v>
          </cell>
          <cell r="B203" t="str">
            <v>TOMADA PARA TELEFONE RJ 11 SEM PLACA PARA CAIXA 4" X 2"</v>
          </cell>
          <cell r="C203" t="str">
            <v>U</v>
          </cell>
          <cell r="D203">
            <v>31.14</v>
          </cell>
        </row>
        <row r="204">
          <cell r="A204" t="str">
            <v>CAB-TOM-010</v>
          </cell>
          <cell r="B204" t="str">
            <v>TOMADA PARA TELEFONE RJ 45 SEM PLACA PARA CAIXA CONDULETE 3/4"</v>
          </cell>
          <cell r="C204" t="str">
            <v>CJ</v>
          </cell>
          <cell r="D204">
            <v>37.68</v>
          </cell>
        </row>
        <row r="205">
          <cell r="A205" t="str">
            <v>-</v>
          </cell>
          <cell r="B205" t="str">
            <v>CER-001  - CERCA DE MOURÃO CONCRETO</v>
          </cell>
          <cell r="C205" t="str">
            <v/>
          </cell>
          <cell r="D205">
            <v>0</v>
          </cell>
        </row>
        <row r="206">
          <cell r="A206" t="str">
            <v>CER-MOU-005</v>
          </cell>
          <cell r="B206" t="str">
            <v>CERCA DE MOURÃO H = 2,15 M - MOURÃO PRÉ-FABRICADO DE CONCRETO PONTA LISA A CADA 2,20 M E 7 FIOS DE ARAME FARPADO, EXCLUSIVE BASE</v>
          </cell>
          <cell r="C206" t="str">
            <v>M</v>
          </cell>
          <cell r="D206">
            <v>33.86</v>
          </cell>
        </row>
        <row r="207">
          <cell r="A207" t="str">
            <v>CER-MOU-015</v>
          </cell>
          <cell r="B207" t="str">
            <v>CERCA DE MOURÃO H = 2,80 M - MOURÃO PRÉ-FABRICADO DE CONCRETO PONTA VIRADA A CADA 2,20 M E 7 + 4 FIOS DE ARAME FARPADO, EXCLUSIVE BASE</v>
          </cell>
          <cell r="C207" t="str">
            <v>M</v>
          </cell>
          <cell r="D207">
            <v>45.43</v>
          </cell>
        </row>
        <row r="208">
          <cell r="A208" t="str">
            <v>CER-MOU-020</v>
          </cell>
          <cell r="B208" t="str">
            <v>CERCA DE MOURÃO H = 2,80 M - MOURÃO PRÉ-FABRICADO DE CONCRETO PONTA VIRADA A CADA 2,50 M, 3 FIOS DE ARAME FARPADO E TELA GALVANIZADA # 2" FIO 12, INCLUSIVE FUNDAÇÃO</v>
          </cell>
          <cell r="C208" t="str">
            <v>M</v>
          </cell>
          <cell r="D208">
            <v>171.4</v>
          </cell>
        </row>
        <row r="209">
          <cell r="A209" t="str">
            <v>-</v>
          </cell>
          <cell r="B209" t="str">
            <v>CIN-001  - CINTAMENTO E VERGAS</v>
          </cell>
          <cell r="C209" t="str">
            <v/>
          </cell>
          <cell r="D209">
            <v>0</v>
          </cell>
        </row>
        <row r="210">
          <cell r="A210" t="str">
            <v>CIN-BLO-040</v>
          </cell>
          <cell r="B210" t="str">
            <v>CINTA DE AMARRAÇÃO DE ALVENARIA COM BLOCO DE CONCRETO ESTRUTURAL, CANALETA TIPO "J", ESP. 14CM, (FBK 4,5MPA), COM ACABAMENTO APARENTE, INCLUSIVE ARGAMASSA PARA ASSENTAMENTO, EXCLUSIVE GRAUTE E ARMAÇÃO</v>
          </cell>
          <cell r="C210" t="str">
            <v>M</v>
          </cell>
          <cell r="D210">
            <v>11.54</v>
          </cell>
        </row>
        <row r="211">
          <cell r="A211" t="str">
            <v>CIN-BLO-035</v>
          </cell>
          <cell r="B211" t="str">
            <v>CINTA DE AMARRAÇÃO DE ALVENARIA COM BLOCO DE CONCRETO ESTRUTURAL, CANALETA TIPO "J", ESP. 14CM, (FBK 4,5MPA), PARA REVESTIMENTO, INCLUSIVE ARGAMASSA PARA ASSENTAMENTO, EXCLUSIVE GRAUTE E ARMAÇÃO</v>
          </cell>
          <cell r="C211" t="str">
            <v>M</v>
          </cell>
          <cell r="D211">
            <v>10.23</v>
          </cell>
        </row>
        <row r="212">
          <cell r="A212" t="str">
            <v>CIN-BLO-025</v>
          </cell>
          <cell r="B212" t="str">
            <v>CINTA DE AMARRAÇÃO DE ALVENARIA COM BLOCO DE CONCRETO ESTRUTURAL, CANALETA TIPO "U", ESP. 14CM, (FBK 4,5MPA), COM ACABAMENTO APARENTE, INCLUSIVE ARGAMASSA PARA ASSENTAMENTO, EXCLUSIVE GRAUTE E ARMAÇÃO</v>
          </cell>
          <cell r="C212" t="str">
            <v>M</v>
          </cell>
          <cell r="D212">
            <v>11.55</v>
          </cell>
        </row>
        <row r="213">
          <cell r="A213" t="str">
            <v>CIN-BLO-010</v>
          </cell>
          <cell r="B213" t="str">
            <v>CINTA DE AMARRAÇÃO DE ALVENARIA COM BLOCO DE CONCRETO ESTRUTURAL, CANALETA TIPO "U", ESP. 14CM, (FBK 4,5MPA), PARA REVESTIMENTO, INCLUSIVE ARGAMASSA PARA ASSENTAMENTO, EXCLUSIVE GRAUTE E ARMAÇÃO</v>
          </cell>
          <cell r="C213" t="str">
            <v>M</v>
          </cell>
          <cell r="D213">
            <v>10.97</v>
          </cell>
        </row>
        <row r="214">
          <cell r="A214" t="str">
            <v>CIN-BLO-030</v>
          </cell>
          <cell r="B214" t="str">
            <v>CINTA DE AMARRAÇÃO DE ALVENARIA COM BLOCO DE CONCRETO ESTRUTURAL, CANALETA TIPO "U", ESP. 19CM, (FBK 4,5MPA), COM ACABAMENTO APARENTE, INCLUSIVE ARGAMASSA PARA ASSENTAMENTO, EXCLUSIVE GRAUTE E ARMAÇÃO</v>
          </cell>
          <cell r="C214" t="str">
            <v>M</v>
          </cell>
          <cell r="D214">
            <v>14.52</v>
          </cell>
        </row>
        <row r="215">
          <cell r="A215" t="str">
            <v>CIN-BLO-015</v>
          </cell>
          <cell r="B215" t="str">
            <v>CINTA DE AMARRAÇÃO DE ALVENARIA COM BLOCO DE CONCRETO ESTRUTURAL, CANALETA TIPO "U", ESP. 19CM, (FBK 4,5MPA), PARA REVESTIMENTO, INCLUSIVE ARGAMASSA PARA ASSENTAMENTO, EXCLUSIVE GRAUTE E ARMAÇÃO</v>
          </cell>
          <cell r="C215" t="str">
            <v>M</v>
          </cell>
          <cell r="D215">
            <v>11.91</v>
          </cell>
        </row>
        <row r="216">
          <cell r="A216" t="str">
            <v>CIN-BLO-020</v>
          </cell>
          <cell r="B216" t="str">
            <v>CINTA DE AMARRAÇÃO DE ALVENARIA COM BLOCO DE CONCRETO ESTRUTURAL, CANALETA TIPO "U", ESP. 9CM, (FBK 4,5MPA), COM ACABAMENTO APARENTE, INCLUSIVE ARGAMASSA PARA ASSENTAMENTO, EXCLUSIVE GRAUTE E ARMAÇÃO</v>
          </cell>
          <cell r="C216" t="str">
            <v>M</v>
          </cell>
          <cell r="D216">
            <v>9.1199999999999992</v>
          </cell>
        </row>
        <row r="217">
          <cell r="A217" t="str">
            <v>CIN-BLO-005</v>
          </cell>
          <cell r="B217" t="str">
            <v>CINTA DE AMARRAÇÃO DE ALVENARIA COM BLOCO DE CONCRETO ESTRUTURAL, CANALETA TIPO "U", ESP. 9CM, (FBK 4,5MPA), PARA REVESTIMENTO, INCLUSIVE ARGAMASSA PARA ASSENTAMENTO, EXCLUSIVE GRAUTE E ARMAÇÃO</v>
          </cell>
          <cell r="C217" t="str">
            <v>M</v>
          </cell>
          <cell r="D217">
            <v>8.93</v>
          </cell>
        </row>
        <row r="218">
          <cell r="A218" t="str">
            <v>CIN-VER-010</v>
          </cell>
          <cell r="B218" t="str">
            <v>CONTRAVERGAS RETAS CONCRETO ARMADO FCK = 15 MPA</v>
          </cell>
          <cell r="C218" t="str">
            <v>M3</v>
          </cell>
          <cell r="D218">
            <v>1410.89</v>
          </cell>
        </row>
        <row r="219">
          <cell r="A219" t="str">
            <v>-</v>
          </cell>
          <cell r="B219" t="str">
            <v>ENCUNHAMENTO DE ALVENARIA DE VEDAÇÃO COM ARGAMASSA, INCLUSIVE ADITIVO EXPANSOR PARA ENCUNHAMENTO</v>
          </cell>
          <cell r="C219" t="str">
            <v>M</v>
          </cell>
          <cell r="D219">
            <v>4.04</v>
          </cell>
        </row>
        <row r="220">
          <cell r="A220" t="str">
            <v>CIN-ENC-015</v>
          </cell>
          <cell r="B220" t="str">
            <v>ENCUNHAMENTO DE ALVENARIA DE VEDAÇÃO COM ESPUMA DE POLIURETANO EXPANSIVA</v>
          </cell>
          <cell r="C220" t="str">
            <v>M</v>
          </cell>
          <cell r="D220">
            <v>5.63</v>
          </cell>
        </row>
        <row r="221">
          <cell r="A221" t="str">
            <v>CIN-VER-005</v>
          </cell>
          <cell r="B221" t="str">
            <v>VERGAS RETAS CONCRETO ARMADO FCK = 15 MPA</v>
          </cell>
          <cell r="C221" t="str">
            <v>M3</v>
          </cell>
          <cell r="D221">
            <v>1410.89</v>
          </cell>
        </row>
        <row r="222">
          <cell r="A222" t="str">
            <v>-</v>
          </cell>
          <cell r="B222" t="str">
            <v>COB-001  - COBERTURAS</v>
          </cell>
          <cell r="C222" t="str">
            <v/>
          </cell>
          <cell r="D222">
            <v>0</v>
          </cell>
        </row>
        <row r="223">
          <cell r="A223" t="str">
            <v>COB-ENG-040</v>
          </cell>
          <cell r="B223" t="str">
            <v>CAIBRO DE MADEIRA EM PARAJU 7 X 4 CM</v>
          </cell>
          <cell r="C223" t="str">
            <v>M</v>
          </cell>
          <cell r="D223">
            <v>11.32</v>
          </cell>
        </row>
        <row r="224">
          <cell r="A224" t="str">
            <v>COB-TEL-015</v>
          </cell>
          <cell r="B224" t="str">
            <v>COBERTURA EM TELHA CERÂMICA COLONIAL CURVA, 26 UNID/M2</v>
          </cell>
          <cell r="C224" t="str">
            <v>M2</v>
          </cell>
          <cell r="D224">
            <v>71.3</v>
          </cell>
        </row>
        <row r="225">
          <cell r="A225" t="str">
            <v>COB-TEL-010</v>
          </cell>
          <cell r="B225" t="str">
            <v>COBERTURA EM TELHA CERÂMICA COLONIAL PLANA, 24 UNID/M2</v>
          </cell>
          <cell r="C225" t="str">
            <v>M2</v>
          </cell>
          <cell r="D225">
            <v>55.04</v>
          </cell>
        </row>
        <row r="226">
          <cell r="A226" t="str">
            <v>COB-TEL-005</v>
          </cell>
          <cell r="B226" t="str">
            <v>COBERTURA EM TELHA CERÂMICA FRANCESA</v>
          </cell>
          <cell r="C226" t="str">
            <v>M2</v>
          </cell>
          <cell r="D226">
            <v>45.82</v>
          </cell>
        </row>
        <row r="227">
          <cell r="A227" t="str">
            <v>COB-TEL-020</v>
          </cell>
          <cell r="B227" t="str">
            <v>COBERTURA EM TELHA DE FIBROCIMENTO ONDULADA E = 5 MM</v>
          </cell>
          <cell r="C227" t="str">
            <v>M2</v>
          </cell>
          <cell r="D227">
            <v>27.24</v>
          </cell>
        </row>
        <row r="228">
          <cell r="A228" t="str">
            <v>COB-TEL-025</v>
          </cell>
          <cell r="B228" t="str">
            <v>COBERTURA EM TELHA DE FIBROCIMENTO ONDULADA E = 6 MM</v>
          </cell>
          <cell r="C228" t="str">
            <v>M2</v>
          </cell>
          <cell r="D228">
            <v>25.85</v>
          </cell>
        </row>
        <row r="229">
          <cell r="A229" t="str">
            <v>COB-TEL-030</v>
          </cell>
          <cell r="B229" t="str">
            <v>COBERTURA EM TELHA DE FIBROCIMENTO ONDULADA E = 8 MM</v>
          </cell>
          <cell r="C229" t="str">
            <v>M2</v>
          </cell>
          <cell r="D229">
            <v>33.479999999999997</v>
          </cell>
        </row>
        <row r="230">
          <cell r="A230" t="str">
            <v>COB-TEL-035</v>
          </cell>
          <cell r="B230" t="str">
            <v>COBERTURA EM TELHA DE FIBROCIMENTO TIPO KALHETA, CANALETE 49</v>
          </cell>
          <cell r="C230" t="str">
            <v>M2</v>
          </cell>
          <cell r="D230">
            <v>76.41</v>
          </cell>
        </row>
        <row r="231">
          <cell r="A231" t="str">
            <v>COB-TEL-040</v>
          </cell>
          <cell r="B231" t="str">
            <v>COBERTURA EM TELHA DE FIBROCIMENTO TIPO KALHETÃO,CANALETE 90</v>
          </cell>
          <cell r="C231" t="str">
            <v>M2</v>
          </cell>
          <cell r="D231">
            <v>71.2</v>
          </cell>
        </row>
        <row r="232">
          <cell r="A232" t="str">
            <v>COB-TEL-055</v>
          </cell>
          <cell r="B232" t="str">
            <v>COBERTURA EM TELHA METÁLICA GALVANIZADA TRAPEZOIDAL, DUPLA COM TRATAMENTO ANTI-CHAMA</v>
          </cell>
          <cell r="C232" t="str">
            <v>M2</v>
          </cell>
          <cell r="D232">
            <v>99.48</v>
          </cell>
        </row>
        <row r="233">
          <cell r="A233" t="str">
            <v>COB-TEL-050</v>
          </cell>
          <cell r="B233" t="str">
            <v>COBERTURA EM TELHA METÁLICA GALVANIZADA TRAPEZOIDAL, TIPO DUPLA TERMOACÚSTICA COM DUAS FACES TRAPEZOIDAIS, ESP. 0,43MM, PREENCHIMENTO EM POLIESTIRENO EXPANDIDO/ISOPOR COM ESP. 30MM, ACABAMENTO NATURAL, INCLUSIVE ACESSÓRIOS PARA FIXAÇÃO, FORNECIMENTO E INSTALAÇÃO</v>
          </cell>
          <cell r="C233" t="str">
            <v>M2</v>
          </cell>
          <cell r="D233">
            <v>115.22</v>
          </cell>
        </row>
        <row r="234">
          <cell r="A234" t="str">
            <v>COB-TEL-045</v>
          </cell>
          <cell r="B234" t="str">
            <v>COBERTURA EM TELHA METÁLICA GALVANIZADA TRAPEZOIDAL, TIPO SIMPLES, ESP. 0,50MM, ACABAMENTO NATURAL, INCLUSIVE ACESSÓRIOS PARA FIXAÇÃO, FORNECIMENTO E INSTALAÇÃO</v>
          </cell>
          <cell r="C234" t="str">
            <v>M2</v>
          </cell>
          <cell r="D234">
            <v>46.22</v>
          </cell>
        </row>
        <row r="235">
          <cell r="A235" t="str">
            <v>COB-TEL-065</v>
          </cell>
          <cell r="B235" t="str">
            <v>COBERTURA EM TELHA ONDULADA TRADICIONAL DE FIBRA VEGETAL COM BETUME ESP. = 3 MM - INCLINAÇÃO ACIMA DE 15º (FIXAÇÃO EM ESTRUTURA METÁLICA)</v>
          </cell>
          <cell r="C235" t="str">
            <v>M2</v>
          </cell>
          <cell r="D235">
            <v>50.35</v>
          </cell>
        </row>
        <row r="236">
          <cell r="A236" t="str">
            <v>COB-TEL-060</v>
          </cell>
          <cell r="B236" t="str">
            <v>COBERTURA EM TELHA ONDULADA TRADICIONAL DE FIBRA VEGETAL COM BETUME ESP. = 3 MM - INCLINAÇÃO DE 10º A 15º (FIXAÇÃO EM ESTRUTURA METÁLICA)</v>
          </cell>
          <cell r="C236" t="str">
            <v>M2</v>
          </cell>
          <cell r="D236">
            <v>53.02</v>
          </cell>
        </row>
        <row r="237">
          <cell r="A237" t="str">
            <v>COB-CUM-005</v>
          </cell>
          <cell r="B237" t="str">
            <v>COLOCAÇÃO DE CUMEEIRA CERÂMICA, 3 UNID/M</v>
          </cell>
          <cell r="C237" t="str">
            <v>M</v>
          </cell>
          <cell r="D237">
            <v>23.35</v>
          </cell>
        </row>
        <row r="238">
          <cell r="A238" t="str">
            <v>COB-CUM-020</v>
          </cell>
          <cell r="B238" t="str">
            <v>COLOCAÇÃO DE CUMEEIRA DE FIBROCIMENTO PARA TELHA KALHETA, CANALETE 49</v>
          </cell>
          <cell r="C238" t="str">
            <v>M</v>
          </cell>
          <cell r="D238">
            <v>49.67</v>
          </cell>
        </row>
        <row r="239">
          <cell r="A239" t="str">
            <v>COB-CUM-025</v>
          </cell>
          <cell r="B239" t="str">
            <v>COLOCAÇÃO DE CUMEEIRA DE FIBROCIMENTO PARA TELHA KALHETÃO,CANALETE 90</v>
          </cell>
          <cell r="C239" t="str">
            <v>M</v>
          </cell>
          <cell r="D239">
            <v>73.849999999999994</v>
          </cell>
        </row>
        <row r="240">
          <cell r="A240" t="str">
            <v>COB-CUM-015</v>
          </cell>
          <cell r="B240" t="str">
            <v>COLOCAÇÃO DE CUMEEIRA GALVANIZADA TRAPEZOIDAL E = 0,50 MM, SIMPLES</v>
          </cell>
          <cell r="C240" t="str">
            <v>M</v>
          </cell>
          <cell r="D240">
            <v>31</v>
          </cell>
        </row>
        <row r="241">
          <cell r="A241" t="str">
            <v>COB-CUM-030</v>
          </cell>
          <cell r="B241" t="str">
            <v>COLOCAÇÃO DE CUMEEIRA ONDULADA DE FIBRA VEGETAL COM BETUME - TRADICIONAL</v>
          </cell>
          <cell r="C241" t="str">
            <v>M</v>
          </cell>
          <cell r="D241">
            <v>43.09</v>
          </cell>
        </row>
        <row r="242">
          <cell r="A242" t="str">
            <v>COB-ESP-005</v>
          </cell>
          <cell r="B242" t="str">
            <v>COLOCAÇÃO DE ESPIGÃO EM FIBROCIMENTO PARA TELHA ONDULADA</v>
          </cell>
          <cell r="C242" t="str">
            <v>M</v>
          </cell>
          <cell r="D242">
            <v>17.62</v>
          </cell>
        </row>
        <row r="243">
          <cell r="A243" t="str">
            <v>COB-RUF-010</v>
          </cell>
          <cell r="B243" t="str">
            <v>COLOCAÇÃO DE RUFO EM FIBROCIMENTO PARA TELHA ONDULADA</v>
          </cell>
          <cell r="C243" t="str">
            <v>M</v>
          </cell>
          <cell r="D243">
            <v>21.19</v>
          </cell>
        </row>
        <row r="244">
          <cell r="A244" t="str">
            <v>COB-RUF-015</v>
          </cell>
          <cell r="B244" t="str">
            <v>COLOCAÇÃO DE RUFO EM POLIETILENO PARA TELHA VEGETAL TRADICIONAL</v>
          </cell>
          <cell r="C244" t="str">
            <v>M</v>
          </cell>
          <cell r="D244">
            <v>31.65</v>
          </cell>
        </row>
        <row r="245">
          <cell r="A245" t="str">
            <v>COB-TEL-071</v>
          </cell>
          <cell r="B245" t="str">
            <v>COLOCAÇÃO DE VEDA ONDA EM POLIETILENO PARA TELHA ONDULADA</v>
          </cell>
          <cell r="C245" t="str">
            <v>M2</v>
          </cell>
          <cell r="D245">
            <v>11.78</v>
          </cell>
        </row>
        <row r="246">
          <cell r="A246" t="str">
            <v>COB-CUM-010</v>
          </cell>
          <cell r="B246" t="str">
            <v>CUMEEIRA NORMAL OU ARTICULADA DE FIBROCIMENTO PARA TELHA ONDULADA E = 6 OU 8 MM</v>
          </cell>
          <cell r="C246" t="str">
            <v>M</v>
          </cell>
          <cell r="D246">
            <v>39.83</v>
          </cell>
        </row>
        <row r="247">
          <cell r="A247" t="str">
            <v>COB-EMB-005</v>
          </cell>
          <cell r="B247" t="str">
            <v>EMBOÇAMENTO DA ÚLTIMA FIADA DE TELHA CERÂMICA COM ARGAMASSA DE CIMENTO, CAL HIDRATADA E AREIA SEM PENEIRAR, NO TRAÇO 1:2:9</v>
          </cell>
          <cell r="C247" t="str">
            <v>M</v>
          </cell>
          <cell r="D247">
            <v>10.199999999999999</v>
          </cell>
        </row>
        <row r="248">
          <cell r="A248" t="str">
            <v>COB-ENG-010</v>
          </cell>
          <cell r="B248" t="str">
            <v>ENGRADAMENTO PARA TELHADO DE FIBROCIMENTO ONDULADA</v>
          </cell>
          <cell r="C248" t="str">
            <v>M2</v>
          </cell>
          <cell r="D248">
            <v>67.7</v>
          </cell>
        </row>
        <row r="249">
          <cell r="A249" t="str">
            <v>COB-ENG-015</v>
          </cell>
          <cell r="B249" t="str">
            <v>ENGRADAMENTO PARA TELHADO DE FIBROCIMENTO TIPO KALHETA, CANALETE 49</v>
          </cell>
          <cell r="C249" t="str">
            <v>M2</v>
          </cell>
          <cell r="D249">
            <v>22.15</v>
          </cell>
        </row>
        <row r="250">
          <cell r="A250" t="str">
            <v>COB-ENG-020</v>
          </cell>
          <cell r="B250" t="str">
            <v>ENGRADAMENTO PARA TELHADO DE FIBROCIMENTO TIPO KALHETÃO, CANALETE 90</v>
          </cell>
          <cell r="C250" t="str">
            <v>M2</v>
          </cell>
          <cell r="D250">
            <v>20.92</v>
          </cell>
        </row>
        <row r="251">
          <cell r="A251" t="str">
            <v>COB-ENG-005</v>
          </cell>
          <cell r="B251" t="str">
            <v>ENGRADAMENTO PARA TELHAS CERÂMICA OU CONCRETO EM MADEIRA PARAJU</v>
          </cell>
          <cell r="C251" t="str">
            <v>M2</v>
          </cell>
          <cell r="D251">
            <v>119.78</v>
          </cell>
        </row>
        <row r="252">
          <cell r="A252" t="str">
            <v>COB-ENG-030</v>
          </cell>
          <cell r="B252" t="str">
            <v>PEÇAS DE MADEIRA EM PARAJU 12 X 8 CM</v>
          </cell>
          <cell r="C252" t="str">
            <v>M</v>
          </cell>
          <cell r="D252">
            <v>32.42</v>
          </cell>
        </row>
        <row r="253">
          <cell r="A253" t="str">
            <v>COB-ENG-025</v>
          </cell>
          <cell r="B253" t="str">
            <v>PEÇAS DE MADEIRA EM PARAJU 15 X 8 CM</v>
          </cell>
          <cell r="C253" t="str">
            <v>M</v>
          </cell>
          <cell r="D253">
            <v>39.200000000000003</v>
          </cell>
        </row>
        <row r="254">
          <cell r="A254" t="str">
            <v>COB-ENG-035</v>
          </cell>
          <cell r="B254" t="str">
            <v>PEÇAS DE MADEIRA EM PARAJU 8 X 8 CM</v>
          </cell>
          <cell r="C254" t="str">
            <v>M</v>
          </cell>
          <cell r="D254">
            <v>22.48</v>
          </cell>
        </row>
        <row r="255">
          <cell r="A255" t="str">
            <v>COB-ENG-045</v>
          </cell>
          <cell r="B255" t="str">
            <v>RIPA EM MADEIRA EM 4 X 1,5 CM</v>
          </cell>
          <cell r="C255" t="str">
            <v>M</v>
          </cell>
          <cell r="D255">
            <v>7.99</v>
          </cell>
        </row>
        <row r="256">
          <cell r="A256" t="str">
            <v>COB-TEL-016</v>
          </cell>
          <cell r="B256" t="str">
            <v>TELHA COLONIAL DE RESERVA</v>
          </cell>
          <cell r="C256" t="str">
            <v>M2</v>
          </cell>
          <cell r="D256">
            <v>19.190000000000001</v>
          </cell>
        </row>
        <row r="257">
          <cell r="A257" t="str">
            <v>-</v>
          </cell>
          <cell r="B257" t="str">
            <v>DEM-001  - DEMOLIÇÕES E REMOÇÕES</v>
          </cell>
          <cell r="C257" t="str">
            <v/>
          </cell>
          <cell r="D257">
            <v>0</v>
          </cell>
        </row>
        <row r="258">
          <cell r="A258" t="str">
            <v>DEM-ALV-010</v>
          </cell>
          <cell r="B258" t="str">
            <v>DEMOLIÇÃO DE ALVENARIA DE TIJOLO CERÂMICO SEM APROVEITAMENTO DO MATERIAL, INCLUSIVE AFASTAMENTO</v>
          </cell>
          <cell r="C258" t="str">
            <v>M3</v>
          </cell>
          <cell r="D258">
            <v>90.57</v>
          </cell>
        </row>
        <row r="259">
          <cell r="A259" t="str">
            <v>DEM-ALV-005</v>
          </cell>
          <cell r="B259" t="str">
            <v>DEMOLIÇÃO DE ALVENARIA DE TIJOLO E BLOCO SEM APROVEITAMENTO DO MATERIAL, INCLUSIVE AFASTAMENTO</v>
          </cell>
          <cell r="C259" t="str">
            <v>M3</v>
          </cell>
          <cell r="D259">
            <v>83.02</v>
          </cell>
        </row>
        <row r="260">
          <cell r="A260" t="str">
            <v>DEM-PIS-050</v>
          </cell>
          <cell r="B260" t="str">
            <v>DEMOLIÇÃO DE CALÇADA PORTUGUESA, INCLUSIVE AFASTAMENTO</v>
          </cell>
          <cell r="C260" t="str">
            <v>M2</v>
          </cell>
          <cell r="D260">
            <v>13.58</v>
          </cell>
        </row>
        <row r="261">
          <cell r="A261" t="str">
            <v>DEM-CON-020</v>
          </cell>
          <cell r="B261" t="str">
            <v>DEMOLIÇÃO DE CONCRETO ARMADO - COM EQUIPAMENTO ELÉTRICO, INCLUSIVE AFASTAMENTO</v>
          </cell>
          <cell r="C261" t="str">
            <v>M3</v>
          </cell>
          <cell r="D261">
            <v>57.71</v>
          </cell>
        </row>
        <row r="262">
          <cell r="A262" t="str">
            <v>DEM-CON-030</v>
          </cell>
          <cell r="B262" t="str">
            <v>DEMOLIÇÃO DE CONCRETO ARMADO - COM EQUIPAMENTO PNEUMÁTICO, INCLUSIVE AFASTAMENTO</v>
          </cell>
          <cell r="C262" t="str">
            <v>M3</v>
          </cell>
          <cell r="D262">
            <v>134.09</v>
          </cell>
        </row>
        <row r="263">
          <cell r="A263" t="str">
            <v>DEM-CON-010</v>
          </cell>
          <cell r="B263" t="str">
            <v>DEMOLIÇÃO DE CONCRETO ARMADO-MANUAL, INCLUSIVE AFASTAMENTO</v>
          </cell>
          <cell r="C263" t="str">
            <v>M3</v>
          </cell>
          <cell r="D263">
            <v>241.53</v>
          </cell>
        </row>
        <row r="264">
          <cell r="A264" t="str">
            <v>DEM-CON-015</v>
          </cell>
          <cell r="B264" t="str">
            <v>DEMOLIÇÃO DE CONCRETO SIMPLES - COM EQUIPAMENTO ELÉTRICO, INCLUSIVE AFASTAMENTO</v>
          </cell>
          <cell r="C264" t="str">
            <v>M3</v>
          </cell>
          <cell r="D264">
            <v>34.049999999999997</v>
          </cell>
        </row>
        <row r="265">
          <cell r="A265" t="str">
            <v>DEM-CON-025</v>
          </cell>
          <cell r="B265" t="str">
            <v>DEMOLIÇÃO DE CONCRETO SIMPLES - COM EQUIPAMENTO PNEUMÁTICO, INCLUSIVE AFASTAMENTO</v>
          </cell>
          <cell r="C265" t="str">
            <v>M3</v>
          </cell>
          <cell r="D265">
            <v>72.44</v>
          </cell>
        </row>
        <row r="266">
          <cell r="A266" t="str">
            <v>DEM-CON-005</v>
          </cell>
          <cell r="B266" t="str">
            <v>DEMOLIÇÃO DE CONCRETO SIMPLES-MANUAL, INCLUSIVE AFASTAMENTO</v>
          </cell>
          <cell r="C266" t="str">
            <v>M3</v>
          </cell>
          <cell r="D266">
            <v>196.24</v>
          </cell>
        </row>
        <row r="267">
          <cell r="A267" t="str">
            <v>DEM-CON-040</v>
          </cell>
          <cell r="B267" t="str">
            <v>DEMOLIÇÃO DE CONSTRUÇÃO EM ALVENARIAS</v>
          </cell>
          <cell r="C267" t="str">
            <v>M2</v>
          </cell>
          <cell r="D267">
            <v>102.63</v>
          </cell>
        </row>
        <row r="268">
          <cell r="A268" t="str">
            <v>DEM-DIV-015</v>
          </cell>
          <cell r="B268" t="str">
            <v>DEMOLIÇÃO DE DIVISÓRIA DE ELEMENTOS VAZADOS (COBOGÓ, ETC ), INCLUSIVE AFASTAMENTO</v>
          </cell>
          <cell r="C268" t="str">
            <v>M2</v>
          </cell>
          <cell r="D268">
            <v>12.06</v>
          </cell>
        </row>
        <row r="269">
          <cell r="A269" t="str">
            <v>DEM-DIV-020</v>
          </cell>
          <cell r="B269" t="str">
            <v>DEMOLIÇÃO DE DIVISÓRIA DE LAMINADO, INCLUSIVE AFASTAMENTO</v>
          </cell>
          <cell r="C269" t="str">
            <v>M2</v>
          </cell>
          <cell r="D269">
            <v>15.09</v>
          </cell>
        </row>
        <row r="270">
          <cell r="A270" t="str">
            <v>DEM-DIV-010</v>
          </cell>
          <cell r="B270" t="str">
            <v>DEMOLIÇÃO DE DIVISÓRIA DE MADEIRA, INCLUSIVE AFASTAMENTO</v>
          </cell>
          <cell r="C270" t="str">
            <v>M2</v>
          </cell>
          <cell r="D270">
            <v>15.09</v>
          </cell>
        </row>
        <row r="271">
          <cell r="A271" t="str">
            <v>DEM-DIV-005</v>
          </cell>
          <cell r="B271" t="str">
            <v>DEMOLIÇÃO DE DIVISÓRIA DE PEDRAS (MÁRMORE,ARDÓSIA OU MARMORITE), INCLUSIVE AFASTAMENTO</v>
          </cell>
          <cell r="C271" t="str">
            <v>M2</v>
          </cell>
          <cell r="D271">
            <v>34.770000000000003</v>
          </cell>
        </row>
        <row r="272">
          <cell r="A272" t="str">
            <v>DEM-ENG-015</v>
          </cell>
          <cell r="B272" t="str">
            <v>DEMOLIÇÃO DE ENGRADAMENTO DE TELHA CERÂMICA COLONIAL OU FRANCESA INCLUSIVE EMPILHAMENTO</v>
          </cell>
          <cell r="C272" t="str">
            <v>M2</v>
          </cell>
          <cell r="D272">
            <v>15.29</v>
          </cell>
        </row>
        <row r="273">
          <cell r="A273" t="str">
            <v>DEM-ENG-020</v>
          </cell>
          <cell r="B273" t="str">
            <v>DEMOLIÇÃO DE ENGRADAMENTO DE TELHA CERÂMICA PARA REAPROVEITAMENTO</v>
          </cell>
          <cell r="C273" t="str">
            <v>M2</v>
          </cell>
          <cell r="D273">
            <v>18.46</v>
          </cell>
        </row>
        <row r="274">
          <cell r="A274" t="str">
            <v>DEM-ENG-005</v>
          </cell>
          <cell r="B274" t="str">
            <v>DEMOLIÇÃO DE ENGRADAMENTO DE TELHA METÁLICA, PVC OU FIBROCIMENTO, INCLUSIVE EMPILHAMENTO</v>
          </cell>
          <cell r="C274" t="str">
            <v>M2</v>
          </cell>
          <cell r="D274">
            <v>13.3</v>
          </cell>
        </row>
        <row r="275">
          <cell r="A275" t="str">
            <v>DEM-ENG-010</v>
          </cell>
          <cell r="B275" t="str">
            <v>DEMOLIÇÃO DE ENGRADAMENTO DE TELHA TIPO CALHA DE FIBROCIMENTO, INCLUSIVE EMPILHAMENTO</v>
          </cell>
          <cell r="C275" t="str">
            <v>M2</v>
          </cell>
          <cell r="D275">
            <v>13.3</v>
          </cell>
        </row>
        <row r="276">
          <cell r="A276" t="str">
            <v>DEM-REV-020</v>
          </cell>
          <cell r="B276" t="str">
            <v>DEMOLIÇÃO DE FÓRMICA, INCLUSIVE AFASTAMENTO</v>
          </cell>
          <cell r="C276" t="str">
            <v>M2</v>
          </cell>
          <cell r="D276">
            <v>9.0500000000000007</v>
          </cell>
        </row>
        <row r="277">
          <cell r="A277" t="str">
            <v>DEM-FOR-030</v>
          </cell>
          <cell r="B277" t="str">
            <v>DEMOLIÇÃO DE FORRO DE GESSO INCLUSIVE AFASTAMENTO E EMPILHAMENTO</v>
          </cell>
          <cell r="C277" t="str">
            <v>M2</v>
          </cell>
          <cell r="D277">
            <v>12.83</v>
          </cell>
        </row>
        <row r="278">
          <cell r="A278" t="str">
            <v>DEM-FOR-020</v>
          </cell>
          <cell r="B278" t="str">
            <v>DEMOLIÇÃO DE FORRO DE PERFIS EXCLUSIVE ESTRUTURA DE SUSTENTAÇÃO COM AFASTAMENTO E EMPILHAMENTO</v>
          </cell>
          <cell r="C278" t="str">
            <v>M2</v>
          </cell>
          <cell r="D278">
            <v>13.58</v>
          </cell>
        </row>
        <row r="279">
          <cell r="A279" t="str">
            <v>DEM-FOR-015</v>
          </cell>
          <cell r="B279" t="str">
            <v>DEMOLIÇÃO DE FORRO DE PERFIS INCLUSIVE ESTRUTURA DE SUSTENTAÇÃO COM AFASTAMENTO E EMPILHAMENTO</v>
          </cell>
          <cell r="C279" t="str">
            <v>M2</v>
          </cell>
          <cell r="D279">
            <v>23.25</v>
          </cell>
        </row>
        <row r="280">
          <cell r="A280" t="str">
            <v>DEM-FOR-010</v>
          </cell>
          <cell r="B280" t="str">
            <v>DEMOLIÇÃO DE FORRO DE PLACAS EXCLUSIVE BARROTEAMENTO COM AFASTAMENTO E EMPILHAMENTO</v>
          </cell>
          <cell r="C280" t="str">
            <v>M2</v>
          </cell>
          <cell r="D280">
            <v>7.54</v>
          </cell>
        </row>
        <row r="281">
          <cell r="A281" t="str">
            <v>DEM-FOR-005</v>
          </cell>
          <cell r="B281" t="str">
            <v>DEMOLIÇÃO DE FORRO DE PLACAS INCLUSIVE BARROTEAMENTO COM AFASTAMENTO E EMPILHAMENTO</v>
          </cell>
          <cell r="C281" t="str">
            <v>M2</v>
          </cell>
          <cell r="D281">
            <v>13.58</v>
          </cell>
        </row>
        <row r="282">
          <cell r="A282" t="str">
            <v>DEM-FOR-035</v>
          </cell>
          <cell r="B282" t="str">
            <v>DEMOLIÇÃO DE FORRO DE TABUAS DE PINHO INCLUSIVE AFASTAMENTO E EMPILHAMENTO</v>
          </cell>
          <cell r="C282" t="str">
            <v>M2</v>
          </cell>
          <cell r="D282">
            <v>13.58</v>
          </cell>
        </row>
        <row r="283">
          <cell r="A283" t="str">
            <v>DEM-PIS-055</v>
          </cell>
          <cell r="B283" t="str">
            <v>DEMOLIÇÃO DE PASSEIO OU LAJE DE CONCRETO COM EQUIPAMENTO, INCLUSIVE AFASTAMENTO</v>
          </cell>
          <cell r="C283" t="str">
            <v>M2</v>
          </cell>
          <cell r="D283">
            <v>11.87</v>
          </cell>
        </row>
        <row r="284">
          <cell r="A284" t="str">
            <v>DEM-PIS-040</v>
          </cell>
          <cell r="B284" t="str">
            <v>DEMOLIÇÃO DE PASSEIO OU LAJE DE CONCRETO COM EQUIPAMENTO PNEUMÁTICO, INCLUSIVE AFASTAMENTO</v>
          </cell>
          <cell r="C284" t="str">
            <v>M2</v>
          </cell>
          <cell r="D284">
            <v>6.88</v>
          </cell>
        </row>
        <row r="285">
          <cell r="A285" t="str">
            <v>DEM-PIS-045</v>
          </cell>
          <cell r="B285" t="str">
            <v>DEMOLIÇÃO DE PASSEIO OU LAJE DE CONCRETO MANUALMENTE, INCLUSIVE AFASTAMENTO</v>
          </cell>
          <cell r="C285" t="str">
            <v>M2</v>
          </cell>
          <cell r="D285">
            <v>21.13</v>
          </cell>
        </row>
        <row r="286">
          <cell r="A286" t="str">
            <v>DEM-PAV-005</v>
          </cell>
          <cell r="B286" t="str">
            <v>DEMOLIÇÃO DE PAVIMENTAÇÃO COM PRÉ-MOLDADO DE CONCRETO</v>
          </cell>
          <cell r="C286" t="str">
            <v>M2</v>
          </cell>
          <cell r="D286">
            <v>10.56</v>
          </cell>
        </row>
        <row r="287">
          <cell r="A287" t="str">
            <v>DEM-PAV-010</v>
          </cell>
          <cell r="B287" t="str">
            <v>DEMOLIÇÃO DE PAVIMENTAÇÃO COM PRÉ-MOLDADO DE CONCRETO</v>
          </cell>
          <cell r="C287" t="str">
            <v>M2</v>
          </cell>
          <cell r="D287">
            <v>10.56</v>
          </cell>
        </row>
        <row r="288">
          <cell r="A288" t="str">
            <v>DEM-PIS-065</v>
          </cell>
          <cell r="B288" t="str">
            <v>DEMOLIÇÃO DE PAVIMENTO PARALELEPÍPEDO REJUNTADOS COM AREIA INCLUSIVE AFASTAMENTO E EMPILHAMENTO</v>
          </cell>
          <cell r="C288" t="str">
            <v>M2</v>
          </cell>
          <cell r="D288">
            <v>10.56</v>
          </cell>
        </row>
        <row r="289">
          <cell r="A289" t="str">
            <v>DEM-PIS-010</v>
          </cell>
          <cell r="B289" t="str">
            <v>DEMOLIÇÃO DE PISO CERÂMICO OU LADRILHO HIDRÁULICO, INCLUSIVE AFASTAMENTO</v>
          </cell>
          <cell r="C289" t="str">
            <v>M2</v>
          </cell>
          <cell r="D289">
            <v>10.71</v>
          </cell>
        </row>
        <row r="290">
          <cell r="A290" t="str">
            <v>DEM-PIS-005</v>
          </cell>
          <cell r="B290" t="str">
            <v>DEMOLIÇÃO DE PISO CIMENTADO OU CONTRAPISO DE ARGAMASSA ESPESSURA MÁXIMA DE 10CM, INCLUSIVE AFASTAMENTO</v>
          </cell>
          <cell r="C290" t="str">
            <v>M2</v>
          </cell>
          <cell r="D290">
            <v>12.06</v>
          </cell>
        </row>
        <row r="291">
          <cell r="A291" t="str">
            <v>DEM-PIS-025</v>
          </cell>
          <cell r="B291" t="str">
            <v>DEMOLIÇÃO DE PISO DE GRANILITE/MARMORITE, INCLUSIVE AFASTAMENTO</v>
          </cell>
          <cell r="C291" t="str">
            <v>M2</v>
          </cell>
          <cell r="D291">
            <v>15.57</v>
          </cell>
        </row>
        <row r="292">
          <cell r="A292" t="str">
            <v>DEM-PIS-015</v>
          </cell>
          <cell r="B292" t="str">
            <v>DEMOLIÇÃO DE PISO DE PEDRAS (MÁRMORE, GRANITO, ARDÓSIA, LAGOA SANTA, SÃO TOMÉ), INCLUSIVE AFASTAMENTO</v>
          </cell>
          <cell r="C292" t="str">
            <v>M2</v>
          </cell>
          <cell r="D292">
            <v>18.11</v>
          </cell>
        </row>
        <row r="293">
          <cell r="A293" t="str">
            <v>DEM-PIS-035</v>
          </cell>
          <cell r="B293" t="str">
            <v>DEMOLIÇÃO DE PISO DE TABUAS, INCLUSIVE AFASTAMENTO</v>
          </cell>
          <cell r="C293" t="str">
            <v>M2</v>
          </cell>
          <cell r="D293">
            <v>13.58</v>
          </cell>
        </row>
        <row r="294">
          <cell r="A294" t="str">
            <v>DEM-PIS-030</v>
          </cell>
          <cell r="B294" t="str">
            <v>DEMOLIÇÃO DE PISO DE TACO DE MADEIRA, INCLUSIVE AFASTAMENTO</v>
          </cell>
          <cell r="C294" t="str">
            <v>M2</v>
          </cell>
          <cell r="D294">
            <v>15.09</v>
          </cell>
        </row>
        <row r="295">
          <cell r="A295" t="str">
            <v>DEM-PIS-020</v>
          </cell>
          <cell r="B295" t="str">
            <v>DEMOLIÇÃO DE PISO VINÍLICO, INCLUSIVE AFASTAMENTO</v>
          </cell>
          <cell r="C295" t="str">
            <v>M2</v>
          </cell>
          <cell r="D295">
            <v>6.03</v>
          </cell>
        </row>
        <row r="296">
          <cell r="A296" t="str">
            <v>DEM-REV-005</v>
          </cell>
          <cell r="B296" t="str">
            <v>DEMOLIÇÃO DE REBOCO INCLUSIVE AFASTAMENTO</v>
          </cell>
          <cell r="C296" t="str">
            <v>M2</v>
          </cell>
          <cell r="D296">
            <v>10.56</v>
          </cell>
        </row>
        <row r="297">
          <cell r="A297" t="str">
            <v>DEM-PIS-070</v>
          </cell>
          <cell r="B297" t="str">
            <v>DEMOLIÇÃO DE REVESTIMENTO ASFÁLTICO COM EQUIPAMENTO PNEUMÁTICO, INCLUSIVE AFASTAMENTO</v>
          </cell>
          <cell r="C297" t="str">
            <v>M2</v>
          </cell>
          <cell r="D297">
            <v>7.34</v>
          </cell>
        </row>
        <row r="298">
          <cell r="A298" t="str">
            <v>DEM-REV-010</v>
          </cell>
          <cell r="B298" t="str">
            <v>DEMOLIÇÃO DE REVESTIMENTO CERÂMICO, AZULEJO OU LADRILHO HIDRÁULICO INCLUSIVE AFASTAMENTO</v>
          </cell>
          <cell r="C298" t="str">
            <v>M2</v>
          </cell>
          <cell r="D298">
            <v>12.06</v>
          </cell>
        </row>
        <row r="299">
          <cell r="A299" t="str">
            <v>DEM-REV-015</v>
          </cell>
          <cell r="B299" t="str">
            <v>DEMOLIÇÃO DE REVESTIMENTO DE PEDRA (MÁRMORE, GRANITO, ARDÓSIA, SÃO TOMÉ, ETC.), INCLUSIVE AFASTAMENTO</v>
          </cell>
          <cell r="C299" t="str">
            <v>M2</v>
          </cell>
          <cell r="D299">
            <v>18.11</v>
          </cell>
        </row>
        <row r="300">
          <cell r="A300" t="str">
            <v>DEM-ROD-005</v>
          </cell>
          <cell r="B300" t="str">
            <v>DEMOLIÇÃO DE RODAPÉ EM GERAL, INCLUSIVE ARGAMASSA DE ASSENTAMENTO</v>
          </cell>
          <cell r="C300" t="str">
            <v>M</v>
          </cell>
          <cell r="D300">
            <v>1.81</v>
          </cell>
        </row>
        <row r="301">
          <cell r="A301" t="str">
            <v>DEM-SAR-005</v>
          </cell>
          <cell r="B301" t="str">
            <v>DEMOLIÇÃO DE SARJETA OU SARJETÃO DE CONCRETO</v>
          </cell>
          <cell r="C301" t="str">
            <v>M2</v>
          </cell>
          <cell r="D301">
            <v>12.06</v>
          </cell>
        </row>
        <row r="302">
          <cell r="A302" t="str">
            <v>DEM-PIS-060</v>
          </cell>
          <cell r="B302" t="str">
            <v>DEMOLIÇÃO MANUAL DE ALVENARIA POLIÉDRICA, INCLUSIVE AFASTAMENTO</v>
          </cell>
          <cell r="C302" t="str">
            <v>M2</v>
          </cell>
          <cell r="D302">
            <v>10.56</v>
          </cell>
        </row>
        <row r="303">
          <cell r="A303" t="str">
            <v>DEM-RED-005</v>
          </cell>
          <cell r="B303" t="str">
            <v>DESMONTAGEM E RETIRADA DE REDES DE DUTOS DE AR CONDICIONADO</v>
          </cell>
          <cell r="C303" t="str">
            <v>M</v>
          </cell>
          <cell r="D303">
            <v>6.03</v>
          </cell>
        </row>
        <row r="304">
          <cell r="A304" t="str">
            <v>ELE-REA-015</v>
          </cell>
          <cell r="B304" t="str">
            <v>REATOR SIMPLES, A.F.P PARTIDA RÁPIDA 1 X 32 W - 127 V</v>
          </cell>
          <cell r="C304" t="str">
            <v>U</v>
          </cell>
          <cell r="D304">
            <v>49.2</v>
          </cell>
        </row>
        <row r="305">
          <cell r="A305" t="str">
            <v>DEOP-000-005</v>
          </cell>
          <cell r="B305" t="str">
            <v>REDE DE AGUA TUBO PVC ROSCA 3/4" INCLUSIVE CONEXÕES E SUPORTES</v>
          </cell>
          <cell r="C305" t="str">
            <v>M</v>
          </cell>
          <cell r="D305">
            <v>36.26</v>
          </cell>
        </row>
        <row r="306">
          <cell r="A306" t="str">
            <v>DEM-ALA-005</v>
          </cell>
          <cell r="B306" t="str">
            <v>REMOÇÃO DE ALAMBRADO</v>
          </cell>
          <cell r="C306" t="str">
            <v>M2</v>
          </cell>
          <cell r="D306">
            <v>9.0500000000000007</v>
          </cell>
        </row>
        <row r="307">
          <cell r="A307" t="str">
            <v>DEM-POR-025</v>
          </cell>
          <cell r="B307" t="str">
            <v>REMOÇÃO DE ALISAR, INCLUSIVE AFASTAMENTO E EMPILHAMENTO</v>
          </cell>
          <cell r="C307" t="str">
            <v>CJ</v>
          </cell>
          <cell r="D307">
            <v>2.2000000000000002</v>
          </cell>
        </row>
        <row r="308">
          <cell r="A308" t="str">
            <v>DEM-BAN-005</v>
          </cell>
          <cell r="B308" t="str">
            <v>REMOÇÃO DE BANCADA DE PEDRA (MÁRMORE, GRANITO, ARDÓSIA, MARMORITE, ETC.)</v>
          </cell>
          <cell r="C308" t="str">
            <v>M2</v>
          </cell>
          <cell r="D308">
            <v>34.770000000000003</v>
          </cell>
        </row>
        <row r="309">
          <cell r="A309" t="str">
            <v>DEM-CAL-005</v>
          </cell>
          <cell r="B309" t="str">
            <v>REMOÇÃO DE CALHA GALVANIZADA OU PVC, INCLUSIVE AFASTAMENTO</v>
          </cell>
          <cell r="C309" t="str">
            <v>M</v>
          </cell>
          <cell r="D309">
            <v>6.03</v>
          </cell>
        </row>
        <row r="310">
          <cell r="A310" t="str">
            <v>DEM-CER-005</v>
          </cell>
          <cell r="B310" t="str">
            <v>REMOÇÃO DE CERCA</v>
          </cell>
          <cell r="C310" t="str">
            <v>M2</v>
          </cell>
          <cell r="D310">
            <v>12.06</v>
          </cell>
        </row>
        <row r="311">
          <cell r="A311" t="str">
            <v>DEM-CON-050</v>
          </cell>
          <cell r="B311" t="str">
            <v>REMOÇÃO DE CONCERTINA D = 450 MM, 610 MM OU 730 MM - COM REAPROVEITAMENTO</v>
          </cell>
          <cell r="C311" t="str">
            <v>M</v>
          </cell>
          <cell r="D311">
            <v>1.85</v>
          </cell>
        </row>
        <row r="312">
          <cell r="A312" t="str">
            <v>DEM-CON-045</v>
          </cell>
          <cell r="B312" t="str">
            <v>REMOÇÃO DE CONCERTNA D = 450 MM, 610 MM OU 730 MM - COM POSSÍVEL REAPROVEITAMENTO</v>
          </cell>
          <cell r="C312" t="str">
            <v>M</v>
          </cell>
          <cell r="D312">
            <v>1.85</v>
          </cell>
        </row>
        <row r="313">
          <cell r="A313" t="str">
            <v>DEM-CON-035</v>
          </cell>
          <cell r="B313" t="str">
            <v>REMOÇÃO DE CONDUTOR DE CHAPA GALVANIZA DA OU PVC, INCLUSIVE AFASTAMENTO</v>
          </cell>
          <cell r="C313" t="str">
            <v>M</v>
          </cell>
          <cell r="D313">
            <v>3.76</v>
          </cell>
        </row>
        <row r="314">
          <cell r="A314" t="str">
            <v>DEM-FER-005</v>
          </cell>
          <cell r="B314" t="str">
            <v>REMOÇÃO DE FERRAGENS (DOBRADIÇAS, FECHADURAS, MAÇANETAS)</v>
          </cell>
          <cell r="C314" t="str">
            <v>U</v>
          </cell>
          <cell r="D314">
            <v>10.81</v>
          </cell>
        </row>
        <row r="315">
          <cell r="A315" t="str">
            <v>DEM-POR-015</v>
          </cell>
          <cell r="B315" t="str">
            <v>REMOÇÃO DE FOLHA DE PORTA OU JANELA, INCLUSIVE AFASTAMENTO E EMPILHAMENTO</v>
          </cell>
          <cell r="C315" t="str">
            <v>M2</v>
          </cell>
          <cell r="D315">
            <v>6.03</v>
          </cell>
        </row>
        <row r="316">
          <cell r="A316" t="str">
            <v>DEM-IMP-005</v>
          </cell>
          <cell r="B316" t="str">
            <v>REMOÇÃO DE IMPERMEABILIZAÇÃO E PROTEÇÃO MECÂNICA</v>
          </cell>
          <cell r="C316" t="str">
            <v>M2</v>
          </cell>
          <cell r="D316">
            <v>30.9</v>
          </cell>
        </row>
        <row r="317">
          <cell r="A317" t="str">
            <v>DEM-INT-005</v>
          </cell>
          <cell r="B317" t="str">
            <v>REMOÇÃO DE INTERFONE</v>
          </cell>
          <cell r="C317" t="str">
            <v>U</v>
          </cell>
          <cell r="D317">
            <v>31.81</v>
          </cell>
        </row>
        <row r="318">
          <cell r="A318" t="str">
            <v>DEM-LOU-005</v>
          </cell>
          <cell r="B318" t="str">
            <v>REMOÇÃO DE LOUÇAS (LAVATÓRIO, BANHEIRA, PIA, VASO SANITÁRIO, TANQUE)</v>
          </cell>
          <cell r="C318" t="str">
            <v>U</v>
          </cell>
          <cell r="D318">
            <v>50.53</v>
          </cell>
        </row>
        <row r="319">
          <cell r="A319" t="str">
            <v>DEM-LUM-005</v>
          </cell>
          <cell r="B319" t="str">
            <v>REMOÇÃO DE LUMINÁRIA FLUORESCENTE</v>
          </cell>
          <cell r="C319" t="str">
            <v>U</v>
          </cell>
          <cell r="D319">
            <v>12.72</v>
          </cell>
        </row>
        <row r="320">
          <cell r="A320" t="str">
            <v>DEM-LUM-010</v>
          </cell>
          <cell r="B320" t="str">
            <v>REMOÇÃO DE LUMINÁRIA INCANDESCENTE</v>
          </cell>
          <cell r="C320" t="str">
            <v>U</v>
          </cell>
          <cell r="D320">
            <v>7.94</v>
          </cell>
        </row>
        <row r="321">
          <cell r="A321" t="str">
            <v>DEM-POR-020</v>
          </cell>
          <cell r="B321" t="str">
            <v>REMOÇÃO DE MARCO, INCLUSIVE AFASTAMENTO E EMPILHAMENTO</v>
          </cell>
          <cell r="C321" t="str">
            <v>U</v>
          </cell>
          <cell r="D321">
            <v>10.43</v>
          </cell>
        </row>
        <row r="322">
          <cell r="A322" t="str">
            <v>DEM-MFC-010</v>
          </cell>
          <cell r="B322" t="str">
            <v>REMOÇÃO DE MEIO-FIO DE PEDRA(GNAISSE, BASALTO, ETC.) INCLUSIVE CARGA</v>
          </cell>
          <cell r="C322" t="str">
            <v>M</v>
          </cell>
          <cell r="D322">
            <v>18.86</v>
          </cell>
        </row>
        <row r="323">
          <cell r="A323" t="str">
            <v>DEM-MFC-005</v>
          </cell>
          <cell r="B323" t="str">
            <v>REMOÇÃO DE MEIO-FIO PRÉ-MOLDADO DE CONCRETO INCLUSIVE CARGA</v>
          </cell>
          <cell r="C323" t="str">
            <v>M</v>
          </cell>
          <cell r="D323">
            <v>7.54</v>
          </cell>
        </row>
        <row r="324">
          <cell r="A324" t="str">
            <v>DEM-MET-005</v>
          </cell>
          <cell r="B324" t="str">
            <v>REMOÇÃO DE METAIS COMUNS (CONDUÍTE, SIFÃO, REGISTRO, TORNEIRAS)</v>
          </cell>
          <cell r="C324" t="str">
            <v>U</v>
          </cell>
          <cell r="D324">
            <v>11.78</v>
          </cell>
        </row>
        <row r="325">
          <cell r="A325" t="str">
            <v>DEM-MET-010</v>
          </cell>
          <cell r="B325" t="str">
            <v>REMOÇÃO DE METAIS ESPECIAIS (VÁLVULA DE DESCARGA, CAIXA SILENCIOSA)</v>
          </cell>
          <cell r="C325" t="str">
            <v>U</v>
          </cell>
          <cell r="D325">
            <v>12.37</v>
          </cell>
        </row>
        <row r="326">
          <cell r="A326" t="str">
            <v>DEM-PAD-005</v>
          </cell>
          <cell r="B326" t="str">
            <v>REMOÇÃO DE PADRÃO DA CEMIG</v>
          </cell>
          <cell r="C326" t="str">
            <v>U</v>
          </cell>
          <cell r="D326">
            <v>79.52</v>
          </cell>
        </row>
        <row r="327">
          <cell r="A327" t="str">
            <v>DEM-PAD-010</v>
          </cell>
          <cell r="B327" t="str">
            <v>REMOÇÃO DE PADRÃO DA COPASA</v>
          </cell>
          <cell r="C327" t="str">
            <v>U</v>
          </cell>
          <cell r="D327">
            <v>63.18</v>
          </cell>
        </row>
        <row r="328">
          <cell r="A328" t="str">
            <v>DEM-POR-005</v>
          </cell>
          <cell r="B328" t="str">
            <v>REMOÇÃO DE PORTA OU JANELA INCLUSIVE MARCO E ALISAR, INCLUSIVE AFASTAMENTO E EMPILHAMENTO</v>
          </cell>
          <cell r="C328" t="str">
            <v>M2</v>
          </cell>
          <cell r="D328">
            <v>9.0500000000000007</v>
          </cell>
        </row>
        <row r="329">
          <cell r="A329" t="str">
            <v>DEM-POR-030</v>
          </cell>
          <cell r="B329" t="str">
            <v>REMOÇÃO DE PORTA OU JANELA METÁLICA, INCLUSIVE AFASTAMENTO</v>
          </cell>
          <cell r="C329" t="str">
            <v>M2</v>
          </cell>
          <cell r="D329">
            <v>12.83</v>
          </cell>
        </row>
        <row r="330">
          <cell r="A330" t="str">
            <v>DEM-QUA-005</v>
          </cell>
          <cell r="B330" t="str">
            <v>REMOÇÃO DE QUADRO NEGRO , INCLUSIVE AFASTAMENTO</v>
          </cell>
          <cell r="C330" t="str">
            <v>M2</v>
          </cell>
          <cell r="D330">
            <v>19.32</v>
          </cell>
        </row>
        <row r="331">
          <cell r="A331" t="str">
            <v>DEM-RUF-005</v>
          </cell>
          <cell r="B331" t="str">
            <v>REMOÇÃO DE RUFO DE CHAPA GALVANIZADA, INCLUSIVE AFASTAMENTO</v>
          </cell>
          <cell r="C331" t="str">
            <v>M</v>
          </cell>
          <cell r="D331">
            <v>4.22</v>
          </cell>
        </row>
        <row r="332">
          <cell r="A332" t="str">
            <v>DEM-TEL-025</v>
          </cell>
          <cell r="B332" t="str">
            <v>REMOÇÃO DE TELHA CERÂMICA COLONIAL OU FRANCESA, INCLUSIVE AFASTAMENTO E EMPILHAMENTO</v>
          </cell>
          <cell r="C332" t="str">
            <v>M2</v>
          </cell>
          <cell r="D332">
            <v>9.0500000000000007</v>
          </cell>
        </row>
        <row r="333">
          <cell r="A333" t="str">
            <v>DEM-TEL-030</v>
          </cell>
          <cell r="B333" t="str">
            <v>REMOÇÃO DE TELHA CERÂMICA COLONIAL OU FRANCESA PARA REAPROVEITAMENTO, INCLUSIVE AFASTAMENTO E EMPILHAMENTO</v>
          </cell>
          <cell r="C333" t="str">
            <v>M2</v>
          </cell>
          <cell r="D333">
            <v>15.09</v>
          </cell>
        </row>
        <row r="334">
          <cell r="A334" t="str">
            <v>DEM-TEL-005</v>
          </cell>
          <cell r="B334" t="str">
            <v>REMOÇÃO DE TELHA METÁLICA OU PVC, INCLUSIVE AFASTAMENTO E EMPILHAMENTO</v>
          </cell>
          <cell r="C334" t="str">
            <v>M2</v>
          </cell>
          <cell r="D334">
            <v>4.92</v>
          </cell>
        </row>
        <row r="335">
          <cell r="A335" t="str">
            <v>DEM-TEL-015</v>
          </cell>
          <cell r="B335" t="str">
            <v>REMOÇÃO DE TELHA ONDULADA DE FIBROCIMENTO, INCLUSIVE AFASTAMENTO E EMPILHAMENTO</v>
          </cell>
          <cell r="C335" t="str">
            <v>M2</v>
          </cell>
          <cell r="D335">
            <v>8.2899999999999991</v>
          </cell>
        </row>
        <row r="336">
          <cell r="A336" t="str">
            <v>DEM-TEL-020</v>
          </cell>
          <cell r="B336" t="str">
            <v>REMOÇÃO DE TELHA ONDULADA FIBROCIMENTO PARA REAPROVEITAMENTO</v>
          </cell>
          <cell r="C336" t="str">
            <v>M2</v>
          </cell>
          <cell r="D336">
            <v>9.8000000000000007</v>
          </cell>
        </row>
        <row r="337">
          <cell r="A337" t="str">
            <v>DEM-TEL-010</v>
          </cell>
          <cell r="B337" t="str">
            <v>REMOÇÃO DE TELHA TIPO CALHA DE FIBROCIMENTO, INCLUSIVE AFASTAMENTO E EMPILHAMENTO</v>
          </cell>
          <cell r="C337" t="str">
            <v>M2</v>
          </cell>
          <cell r="D337">
            <v>9.0500000000000007</v>
          </cell>
        </row>
        <row r="338">
          <cell r="A338" t="str">
            <v>DEM-PEI-005</v>
          </cell>
          <cell r="B338" t="str">
            <v>RETIRADA DE PEITORIL DE MÁRMORE OU GRANITO</v>
          </cell>
          <cell r="C338" t="str">
            <v>M</v>
          </cell>
          <cell r="D338">
            <v>5.3</v>
          </cell>
        </row>
        <row r="339">
          <cell r="A339" t="str">
            <v>DEM-SOL-005</v>
          </cell>
          <cell r="B339" t="str">
            <v>RETIRADA DE SOLEIRA DE MÁRMORE OU GRANITO</v>
          </cell>
          <cell r="C339" t="str">
            <v>M</v>
          </cell>
          <cell r="D339">
            <v>5.7</v>
          </cell>
        </row>
        <row r="340">
          <cell r="A340" t="str">
            <v>DEM-TUB-005</v>
          </cell>
          <cell r="B340" t="str">
            <v>RETIRADA DE TUBULAÇÕES EMBUTIDAS DAS REDE DE ÁGUA, ELÉTRICA, GASES, ETC.</v>
          </cell>
          <cell r="C340" t="str">
            <v>M</v>
          </cell>
          <cell r="D340">
            <v>11.06</v>
          </cell>
        </row>
        <row r="341">
          <cell r="A341" t="str">
            <v>DEM-RED-010</v>
          </cell>
          <cell r="B341" t="str">
            <v>RETIRADA DE TUBULAÇÕES EMBUTIDAS DE REDE DE ÁGUA, ELÉTRICA, GASES ETC., INCLUSIVE CORTES E DESVIOS</v>
          </cell>
          <cell r="C341" t="str">
            <v>M</v>
          </cell>
          <cell r="D341">
            <v>11.06</v>
          </cell>
        </row>
        <row r="342">
          <cell r="A342" t="str">
            <v>DEM-VID-005</v>
          </cell>
          <cell r="B342" t="str">
            <v>RETIRADA DE VIDRO DE ESQUADRIAS, INCLUSIVE LIMPEZA DO ENCAIXE</v>
          </cell>
          <cell r="C342" t="str">
            <v>M2</v>
          </cell>
          <cell r="D342">
            <v>1.98</v>
          </cell>
        </row>
        <row r="343">
          <cell r="A343" t="str">
            <v>-</v>
          </cell>
          <cell r="B343" t="str">
            <v>DIV-001  - DIVISÓRIA EM PEDRA</v>
          </cell>
          <cell r="C343" t="str">
            <v/>
          </cell>
          <cell r="D343">
            <v>0</v>
          </cell>
        </row>
        <row r="344">
          <cell r="A344" t="str">
            <v>ELE-CON-090</v>
          </cell>
          <cell r="B344" t="str">
            <v>CONDULETE TIPO T EM ALUMÍNIO PARA ELETRODUTO ROSCADO D = 3"</v>
          </cell>
          <cell r="C344" t="str">
            <v>U</v>
          </cell>
          <cell r="D344">
            <v>114.21</v>
          </cell>
        </row>
        <row r="345">
          <cell r="A345" t="str">
            <v>DIV-PED-010</v>
          </cell>
          <cell r="B345" t="str">
            <v>DIVISÓRIA EM ARDÓSIA E = 3 CM, INCLUSIVE FERRAGENS EM LATÃO CROMADO</v>
          </cell>
          <cell r="C345" t="str">
            <v>M2</v>
          </cell>
          <cell r="D345">
            <v>246.56</v>
          </cell>
        </row>
        <row r="346">
          <cell r="A346" t="str">
            <v>DIV-PED-025</v>
          </cell>
          <cell r="B346" t="str">
            <v>DIVISÓRIA EM ARDÓSIA E = 3 CM, INCLUSIVE PERFIS EM CHAPA 18</v>
          </cell>
          <cell r="C346" t="str">
            <v>M2</v>
          </cell>
          <cell r="D346">
            <v>176.07</v>
          </cell>
        </row>
        <row r="347">
          <cell r="A347" t="str">
            <v>DIV-PED-015</v>
          </cell>
          <cell r="B347" t="str">
            <v>DIVISÓRIA EM GRANITO CINZA ANDORINHA E = 3 CM, INCLUSIVE FERRAGENS EM LATÃO CROMADO</v>
          </cell>
          <cell r="C347" t="str">
            <v>M2</v>
          </cell>
          <cell r="D347">
            <v>533.95000000000005</v>
          </cell>
        </row>
        <row r="348">
          <cell r="A348" t="str">
            <v>DIV-PED-005</v>
          </cell>
          <cell r="B348" t="str">
            <v>DIVISÓRIA EM MÁRMORE BRANCO E = 3 CM, INCLUSIVE FERRAGENS EM LATÃO CROMADO</v>
          </cell>
          <cell r="C348" t="str">
            <v>M2</v>
          </cell>
          <cell r="D348">
            <v>470.75</v>
          </cell>
        </row>
        <row r="349">
          <cell r="A349" t="str">
            <v>DIV-PED-020</v>
          </cell>
          <cell r="B349" t="str">
            <v>DIVISÓRIA EM MARMORITE E = 3 CM, INCLUSIVE FERRAGENS EM LATÃO CROMADO</v>
          </cell>
          <cell r="C349" t="str">
            <v>M2</v>
          </cell>
          <cell r="D349">
            <v>358.68</v>
          </cell>
        </row>
        <row r="350">
          <cell r="A350" t="str">
            <v>-</v>
          </cell>
          <cell r="B350" t="str">
            <v>DIV-002  - DIVISÓRIA DE MADEIRA</v>
          </cell>
          <cell r="C350" t="str">
            <v/>
          </cell>
          <cell r="D350">
            <v>0</v>
          </cell>
        </row>
        <row r="351">
          <cell r="A351" t="str">
            <v>DIV-PAI-015</v>
          </cell>
          <cell r="B351" t="str">
            <v>CONJUNTO DE FERRAGENS PARA CONFECÇÃO DE PORTA DE DIVISÓRIA</v>
          </cell>
          <cell r="C351" t="str">
            <v>CJ</v>
          </cell>
          <cell r="D351">
            <v>100</v>
          </cell>
        </row>
        <row r="352">
          <cell r="A352" t="str">
            <v>DIV-PAI-005</v>
          </cell>
          <cell r="B352" t="str">
            <v>DIVISÓRIA EM PAINEL REMOVÍVEL, NÚCLEO COMPENSADO NAVAL - P. AÇO TIPO C</v>
          </cell>
          <cell r="C352" t="str">
            <v>M2</v>
          </cell>
          <cell r="D352">
            <v>92.34</v>
          </cell>
        </row>
        <row r="353">
          <cell r="A353" t="str">
            <v>DIV-PAI-010</v>
          </cell>
          <cell r="B353" t="str">
            <v>DIVISÓRIA EM PAINEL REMOVÍVEL, NÚCLEO COMPENSADO NAVAL - P. ALUMÍNIO TIPO C</v>
          </cell>
          <cell r="C353" t="str">
            <v>M2</v>
          </cell>
          <cell r="D353">
            <v>92.34</v>
          </cell>
        </row>
        <row r="354">
          <cell r="A354" t="str">
            <v>ELE-PAD-095</v>
          </cell>
          <cell r="B354" t="str">
            <v>PADRÃO CEMIG SUBTERRÂNEO TIPO H1, CARGA INSTALADA ATÉ 5 KW,</v>
          </cell>
          <cell r="C354" t="str">
            <v>U</v>
          </cell>
          <cell r="D354">
            <v>1067.07</v>
          </cell>
        </row>
        <row r="355">
          <cell r="A355" t="str">
            <v>-</v>
          </cell>
          <cell r="B355" t="str">
            <v>DRE-001  - DRENAGEM</v>
          </cell>
          <cell r="C355" t="str">
            <v/>
          </cell>
          <cell r="D355">
            <v>0</v>
          </cell>
        </row>
        <row r="356">
          <cell r="A356" t="str">
            <v>DRE-GAL-005</v>
          </cell>
          <cell r="B356" t="str">
            <v>ALA DE GALERIA CELULAR B = 1,20 M, EXCLUSIVE BOTA FORA</v>
          </cell>
          <cell r="C356" t="str">
            <v>M</v>
          </cell>
          <cell r="D356">
            <v>4486.58</v>
          </cell>
        </row>
        <row r="357">
          <cell r="A357" t="str">
            <v>DRE-GAL-010</v>
          </cell>
          <cell r="B357" t="str">
            <v>ALA DE GALERIA CELULAR B = 1,30 M, EXCLUSIVE BOTA FORA</v>
          </cell>
          <cell r="C357" t="str">
            <v>M</v>
          </cell>
          <cell r="D357">
            <v>4659.4399999999996</v>
          </cell>
        </row>
        <row r="358">
          <cell r="A358" t="str">
            <v>DRE-GAL-015</v>
          </cell>
          <cell r="B358" t="str">
            <v>ALA DE GALERIA CELULAR B = 1,40 M, EXCLUSIVE BOTA FORA</v>
          </cell>
          <cell r="C358" t="str">
            <v>M</v>
          </cell>
          <cell r="D358">
            <v>4831.8999999999996</v>
          </cell>
        </row>
        <row r="359">
          <cell r="A359" t="str">
            <v>DRE-GAL-020</v>
          </cell>
          <cell r="B359" t="str">
            <v>ALA DE GALERIA CELULAR B = 1,50 M, EXCLUSIVE BOTA FORA</v>
          </cell>
          <cell r="C359" t="str">
            <v>M</v>
          </cell>
          <cell r="D359">
            <v>5008.33</v>
          </cell>
        </row>
        <row r="360">
          <cell r="A360" t="str">
            <v>DRE-GAL-025</v>
          </cell>
          <cell r="B360" t="str">
            <v>ALA DE GALERIA CELULAR B = 1,60 M, EXCLUSIVE BOTA FORA</v>
          </cell>
          <cell r="C360" t="str">
            <v>M</v>
          </cell>
          <cell r="D360">
            <v>7149.64</v>
          </cell>
        </row>
        <row r="361">
          <cell r="A361" t="str">
            <v>DRE-GAL-030</v>
          </cell>
          <cell r="B361" t="str">
            <v>ALA DE GALERIA CELULAR B = 1,70 M, EXCLUSIVE BOTA FORA</v>
          </cell>
          <cell r="C361" t="str">
            <v>M</v>
          </cell>
          <cell r="D361">
            <v>7370.34</v>
          </cell>
        </row>
        <row r="362">
          <cell r="A362" t="str">
            <v>DRE-GAL-035</v>
          </cell>
          <cell r="B362" t="str">
            <v>ALA DE GALERIA CELULAR B = 1,80 M, EXCLUSIVE BOTA FORA</v>
          </cell>
          <cell r="C362" t="str">
            <v>M</v>
          </cell>
          <cell r="D362">
            <v>7583.83</v>
          </cell>
        </row>
        <row r="363">
          <cell r="A363" t="str">
            <v>DRE-GAL-040</v>
          </cell>
          <cell r="B363" t="str">
            <v>ALA DE GALERIA CELULAR B = 1,90 M, EXCLUSIVE BOTA FORA</v>
          </cell>
          <cell r="C363" t="str">
            <v>M</v>
          </cell>
          <cell r="D363">
            <v>7816.64</v>
          </cell>
        </row>
        <row r="364">
          <cell r="A364" t="str">
            <v>DRE-GAL-045</v>
          </cell>
          <cell r="B364" t="str">
            <v>ALA DE GALERIA CELULAR B = 2,00 M, EXCLUSIVE BOTA FORA</v>
          </cell>
          <cell r="C364" t="str">
            <v>M</v>
          </cell>
          <cell r="D364">
            <v>8078.95</v>
          </cell>
        </row>
        <row r="365">
          <cell r="A365" t="str">
            <v>DRE-GAL-050</v>
          </cell>
          <cell r="B365" t="str">
            <v>ALA DE GALERIA CELULAR B = 2,10 M, EXCLUSIVE BOTA FORA</v>
          </cell>
          <cell r="C365" t="str">
            <v>M</v>
          </cell>
          <cell r="D365">
            <v>8352.82</v>
          </cell>
        </row>
        <row r="366">
          <cell r="A366" t="str">
            <v>DRE-GAL-055</v>
          </cell>
          <cell r="B366" t="str">
            <v>ALA DE GALERIA CELULAR B = 2,20 M, EXCLUSIVE BOTA FORA</v>
          </cell>
          <cell r="C366" t="str">
            <v>M</v>
          </cell>
          <cell r="D366">
            <v>8607.08</v>
          </cell>
        </row>
        <row r="367">
          <cell r="A367" t="str">
            <v>DRE-GAL-060</v>
          </cell>
          <cell r="B367" t="str">
            <v>ALA DE GALERIA CELULAR B = 2,30 M, EXCLUSIVE BOTA FORA</v>
          </cell>
          <cell r="C367" t="str">
            <v>M</v>
          </cell>
          <cell r="D367">
            <v>8933.83</v>
          </cell>
        </row>
        <row r="368">
          <cell r="A368" t="str">
            <v>DRE-GAL-065</v>
          </cell>
          <cell r="B368" t="str">
            <v>ALA DE GALERIA CELULAR B = 2,40 M, EXCLUSIVE BOTA FORA</v>
          </cell>
          <cell r="C368" t="str">
            <v>M</v>
          </cell>
          <cell r="D368">
            <v>9186.0400000000009</v>
          </cell>
        </row>
        <row r="369">
          <cell r="A369" t="str">
            <v>DRE-GAL-070</v>
          </cell>
          <cell r="B369" t="str">
            <v>ALA DE GALERIA CELULAR B = 2,50 M, EXCLUSIVE BOTA FORA</v>
          </cell>
          <cell r="C369" t="str">
            <v>M</v>
          </cell>
          <cell r="D369">
            <v>9459.6200000000008</v>
          </cell>
        </row>
        <row r="370">
          <cell r="A370" t="str">
            <v>DRE-GAL-075</v>
          </cell>
          <cell r="B370" t="str">
            <v>ALA DE GALERIA CELULAR B = 2,60 M, EXCLUSIVE BOTA FORA</v>
          </cell>
          <cell r="C370" t="str">
            <v>M</v>
          </cell>
          <cell r="D370">
            <v>9736.2999999999993</v>
          </cell>
        </row>
        <row r="371">
          <cell r="A371" t="str">
            <v>DRE-GAL-080</v>
          </cell>
          <cell r="B371" t="str">
            <v>ALA DE GALERIA CELULAR B = 2,70 M, EXCLUSIVE BOTA FORA</v>
          </cell>
          <cell r="C371" t="str">
            <v>M</v>
          </cell>
          <cell r="D371">
            <v>9967.93</v>
          </cell>
        </row>
        <row r="372">
          <cell r="A372" t="str">
            <v>DRE-GAL-085</v>
          </cell>
          <cell r="B372" t="str">
            <v>ALA DE GALERIA CELULAR B = 2,80 M, EXCLUSIVE BOTA FORA</v>
          </cell>
          <cell r="C372" t="str">
            <v>M</v>
          </cell>
          <cell r="D372">
            <v>10214.81</v>
          </cell>
        </row>
        <row r="373">
          <cell r="A373" t="str">
            <v>DRE-GAL-090</v>
          </cell>
          <cell r="B373" t="str">
            <v>ALA DE GALERIA CELULAR B = 2,90 M, EXCLUSIVE BOTA FORA</v>
          </cell>
          <cell r="C373" t="str">
            <v>M</v>
          </cell>
          <cell r="D373">
            <v>10445.629999999999</v>
          </cell>
        </row>
        <row r="374">
          <cell r="A374" t="str">
            <v>DRE-GAL-095</v>
          </cell>
          <cell r="B374" t="str">
            <v>ALA DE GALERIA CELULAR B = 3,00 M, EXCLUSIVE BOTA FORA</v>
          </cell>
          <cell r="C374" t="str">
            <v>M</v>
          </cell>
          <cell r="D374">
            <v>10677.9</v>
          </cell>
        </row>
        <row r="375">
          <cell r="A375" t="str">
            <v>DRE-ALA-030</v>
          </cell>
          <cell r="B375" t="str">
            <v>ALA DE REDE TUBULAR DN 1000, EXCLUSIVE BOTA FORA</v>
          </cell>
          <cell r="C375" t="str">
            <v>U</v>
          </cell>
          <cell r="D375">
            <v>1076.8699999999999</v>
          </cell>
        </row>
        <row r="376">
          <cell r="A376" t="str">
            <v>DRE-ALA-035</v>
          </cell>
          <cell r="B376" t="str">
            <v>ALA DE REDE TUBULAR DN 1100, EXCLUSIVE BOTA FORA</v>
          </cell>
          <cell r="C376" t="str">
            <v>U</v>
          </cell>
          <cell r="D376">
            <v>1452.54</v>
          </cell>
        </row>
        <row r="377">
          <cell r="A377" t="str">
            <v>DRE-ALA-040</v>
          </cell>
          <cell r="B377" t="str">
            <v>ALA DE REDE TUBULAR DN 1200, EXCLUSIVE BOTA FORA</v>
          </cell>
          <cell r="C377" t="str">
            <v>U</v>
          </cell>
          <cell r="D377">
            <v>1546.66</v>
          </cell>
        </row>
        <row r="378">
          <cell r="A378" t="str">
            <v>DRE-ALA-045</v>
          </cell>
          <cell r="B378" t="str">
            <v>ALA DE REDE TUBULAR DN 1300, EXCLUSIVE BOTA FORA</v>
          </cell>
          <cell r="C378" t="str">
            <v>U</v>
          </cell>
          <cell r="D378">
            <v>1916.81</v>
          </cell>
        </row>
        <row r="379">
          <cell r="A379" t="str">
            <v>DRE-ALA-050</v>
          </cell>
          <cell r="B379" t="str">
            <v>ALA DE REDE TUBULAR DN 1500, EXCLUSIVE BOTA FORA</v>
          </cell>
          <cell r="C379" t="str">
            <v>U</v>
          </cell>
          <cell r="D379">
            <v>2140.3000000000002</v>
          </cell>
        </row>
        <row r="380">
          <cell r="A380" t="str">
            <v>DRE-ALA-005</v>
          </cell>
          <cell r="B380" t="str">
            <v>ALA DE REDE TUBULAR DN 500, EXCLUSIVE BOTA FORA</v>
          </cell>
          <cell r="C380" t="str">
            <v>U</v>
          </cell>
          <cell r="D380">
            <v>685.76</v>
          </cell>
        </row>
        <row r="381">
          <cell r="A381" t="str">
            <v>DRE-ALA-010</v>
          </cell>
          <cell r="B381" t="str">
            <v>ALA DE REDE TUBULAR DN 600, EXCLUSIVE BOTA FORA</v>
          </cell>
          <cell r="C381" t="str">
            <v>U</v>
          </cell>
          <cell r="D381">
            <v>763.97</v>
          </cell>
        </row>
        <row r="382">
          <cell r="A382" t="str">
            <v>DRE-ALA-015</v>
          </cell>
          <cell r="B382" t="str">
            <v>ALA DE REDE TUBULAR DN 700, EXCLUSIVE BOTA FORA</v>
          </cell>
          <cell r="C382" t="str">
            <v>U</v>
          </cell>
          <cell r="D382">
            <v>833.83</v>
          </cell>
        </row>
        <row r="383">
          <cell r="A383" t="str">
            <v>DRE-ALA-020</v>
          </cell>
          <cell r="B383" t="str">
            <v>ALA DE REDE TUBULAR DN 800, EXCLUSIVE BOTA FORA</v>
          </cell>
          <cell r="C383" t="str">
            <v>U</v>
          </cell>
          <cell r="D383">
            <v>906.61</v>
          </cell>
        </row>
        <row r="384">
          <cell r="A384" t="str">
            <v>DRE-ALA-025</v>
          </cell>
          <cell r="B384" t="str">
            <v>ALA DE REDE TUBULAR DN 900, EXCLUSIVE BOTA FORA</v>
          </cell>
          <cell r="C384" t="str">
            <v>U</v>
          </cell>
          <cell r="D384">
            <v>987.34</v>
          </cell>
        </row>
        <row r="385">
          <cell r="A385" t="str">
            <v>ELE-BLO-005</v>
          </cell>
          <cell r="B385" t="str">
            <v>BLOCO BLI-10 PADRÃO TELEMAR</v>
          </cell>
          <cell r="C385" t="str">
            <v>U</v>
          </cell>
          <cell r="D385">
            <v>15.72</v>
          </cell>
        </row>
        <row r="386">
          <cell r="A386" t="str">
            <v>DRE-BOC-015</v>
          </cell>
          <cell r="B386" t="str">
            <v>BOCA DE LOBO DUPLA (TIPO B - CONCRETO), QUADRO, GRELHA E CANTONEIRA, INCLUSIVE ESCAVAÇÃO, REATERRO E BOTA-FORA</v>
          </cell>
          <cell r="C386" t="str">
            <v>U</v>
          </cell>
          <cell r="D386">
            <v>1363.34</v>
          </cell>
        </row>
        <row r="387">
          <cell r="A387" t="str">
            <v>DRE-BOC-005</v>
          </cell>
          <cell r="B387" t="str">
            <v>BOCA DE LOBO SIMPLES (TIPO A - FERRO FUNDIDO), QUADRO, GRELHA E CANTONEIRA, INCLUSIVE ESCAVAÇÃO, REATERRO E BOTA-FORA</v>
          </cell>
          <cell r="C387" t="str">
            <v>U</v>
          </cell>
          <cell r="D387">
            <v>1926.31</v>
          </cell>
        </row>
        <row r="388">
          <cell r="A388" t="str">
            <v>DRE-BOC-010</v>
          </cell>
          <cell r="B388" t="str">
            <v>BOCA DE LOBO SIMPLES (TIPO B - CONCRETO), QUADRO, GRELHA E CANTONEIRA, INCLUSIVE ESCAVAÇÃO, REATERRO E BOTA-FORA</v>
          </cell>
          <cell r="C388" t="str">
            <v>U</v>
          </cell>
          <cell r="D388">
            <v>777.11</v>
          </cell>
        </row>
        <row r="389">
          <cell r="A389" t="str">
            <v>DRE-CXS-036</v>
          </cell>
          <cell r="B389" t="str">
            <v>CAIXA DE AREIA 100 X 100 X 100 CM</v>
          </cell>
          <cell r="C389" t="str">
            <v>U</v>
          </cell>
          <cell r="D389">
            <v>887.7</v>
          </cell>
        </row>
        <row r="390">
          <cell r="A390" t="str">
            <v>DRE-CXS-035</v>
          </cell>
          <cell r="B390" t="str">
            <v>CAIXA DE AREIA 50 X 60 X 70 CM</v>
          </cell>
          <cell r="C390" t="str">
            <v>U</v>
          </cell>
          <cell r="D390">
            <v>379.4</v>
          </cell>
        </row>
        <row r="391">
          <cell r="A391" t="str">
            <v>DRE-CXS-006</v>
          </cell>
          <cell r="B391" t="str">
            <v>CAIXA DE CAPTAÇÃO E DRENAGEM TIPO A (100 X 100 X 120 CM), D = 500 MM A 1500MM, INCLUSIVE ESCAVAÇÃO, REATERRO E BOTA FORA</v>
          </cell>
          <cell r="C391" t="str">
            <v>U</v>
          </cell>
          <cell r="D391">
            <v>1015.33</v>
          </cell>
        </row>
        <row r="392">
          <cell r="A392" t="str">
            <v>DRE-CXS-007</v>
          </cell>
          <cell r="B392" t="str">
            <v>CAIXA DE CAPTAÇÃO E DRENAGEM TIPO A (120 X 120 X 150 CM), D = 500 MM A 1500MM, INCLUSIVE ESCAVAÇÃO, REATERRO E BOTA FORA</v>
          </cell>
          <cell r="C392" t="str">
            <v>U</v>
          </cell>
          <cell r="D392">
            <v>1412.77</v>
          </cell>
        </row>
        <row r="393">
          <cell r="A393" t="str">
            <v>DRE-CXS-010</v>
          </cell>
          <cell r="B393" t="str">
            <v>CAIXA DE CAPTAÇÃO E DRENAGEM TIPO B D = 500 MM</v>
          </cell>
          <cell r="C393" t="str">
            <v>U</v>
          </cell>
          <cell r="D393">
            <v>1088.2</v>
          </cell>
        </row>
        <row r="394">
          <cell r="A394" t="str">
            <v>DRE-CXS-011</v>
          </cell>
          <cell r="B394" t="str">
            <v>CAIXA DE CAPTAÇÃO E DRENAGEM TIPO B (100 X 100 X 120 CM), D = 500 MM A 1500MM, INCLUSIVE ESCAVAÇÃO, REATERRO E BOTA FORA</v>
          </cell>
          <cell r="C394" t="str">
            <v>U</v>
          </cell>
          <cell r="D394">
            <v>1285.8599999999999</v>
          </cell>
        </row>
        <row r="395">
          <cell r="A395" t="str">
            <v>DRE-CXS-012</v>
          </cell>
          <cell r="B395" t="str">
            <v>CAIXA DE CAPTAÇÃO E DRENAGEM TIPO B (120 X 120 X 150 CM), D = 500 MM A 1500MM, INCLUSIVE ESCAVAÇÃO, REATERRO E BOTA FORA</v>
          </cell>
          <cell r="C395" t="str">
            <v>U</v>
          </cell>
          <cell r="D395">
            <v>1780.8</v>
          </cell>
        </row>
        <row r="396">
          <cell r="A396" t="str">
            <v>DRE-CXS-016</v>
          </cell>
          <cell r="B396" t="str">
            <v>CAIXA DE CAPTAÇÃO E DRENAGEM TIPO C (100 X 100 X 120 CM), D = 500 MM A 1500MM, INCLUSIVE ESCAVAÇÃO, REATERRO E BOTA FORA</v>
          </cell>
          <cell r="C396" t="str">
            <v>U</v>
          </cell>
          <cell r="D396">
            <v>990.98</v>
          </cell>
        </row>
        <row r="397">
          <cell r="A397" t="str">
            <v>DRE-CXS-017</v>
          </cell>
          <cell r="B397" t="str">
            <v>CAIXA DE CAPTAÇÃO E DRENAGEM TIPO C (120 X 120 X 150 CM), D = 500 MM A 1500MM, INCLUSIVE ESCAVAÇÃO, REATERRO E BOTA FORA</v>
          </cell>
          <cell r="C397" t="str">
            <v>U</v>
          </cell>
          <cell r="D397">
            <v>1442.31</v>
          </cell>
        </row>
        <row r="398">
          <cell r="A398" t="str">
            <v>DRE-CXS-020</v>
          </cell>
          <cell r="B398" t="str">
            <v>CAIXA DE CAPTAÇÃO E DRENAGEM TIPO D (D = 70 CM, H = 82 CM), D = 500 MM A 1500MM, INCLUSIVE ESCAVAÇÃO, REATERRO E BOTA FORA</v>
          </cell>
          <cell r="C398" t="str">
            <v>U</v>
          </cell>
          <cell r="D398">
            <v>543.54999999999995</v>
          </cell>
        </row>
        <row r="399">
          <cell r="A399" t="str">
            <v>DRE-CXS-021</v>
          </cell>
          <cell r="B399" t="str">
            <v>CAIXA DE CAPTAÇÃO E DRENAGEM TIPO D (D = 90 CM, H = 82 CM), D = 500 MM A 1500MM, INCLUSIVE ESCAVAÇÃO, REATERRO E BOTA FORA</v>
          </cell>
          <cell r="C399" t="str">
            <v>U</v>
          </cell>
          <cell r="D399">
            <v>793.28</v>
          </cell>
        </row>
        <row r="400">
          <cell r="A400" t="str">
            <v>DRE-CXS-025</v>
          </cell>
          <cell r="B400" t="str">
            <v>CAIXA DE CAPTAÇÃO E DRENAGEM TIPO E (100 X 100 X 120 CM), D = 500 MM A 1500MM, INCLUSIVE ESCAVAÇÃO, REATERRO E BOTA FORA</v>
          </cell>
          <cell r="C400" t="str">
            <v>U</v>
          </cell>
          <cell r="D400">
            <v>984.81</v>
          </cell>
        </row>
        <row r="401">
          <cell r="A401" t="str">
            <v>DRE-CXS-026</v>
          </cell>
          <cell r="B401" t="str">
            <v>CAIXA DE CAPTAÇÃO E DRENAGEM TIPO E (120 X 120 X 150 CM), D = 500 MM A 1500MM, INCLUSIVE ESCAVAÇÃO, REATERRO E BOTA FORA</v>
          </cell>
          <cell r="C401" t="str">
            <v>U</v>
          </cell>
          <cell r="D401">
            <v>1404.75</v>
          </cell>
        </row>
        <row r="402">
          <cell r="A402" t="str">
            <v>DRE-CXS-030</v>
          </cell>
          <cell r="B402" t="str">
            <v>CAIXA DE CAPTAÇÃO E DRENAGEM TIPO F (100 X 100 X 120 CM), D = 500 MM A 1500MM, INCLUSIVE ESCAVAÇÃO, REATERRO E BOTA FORA</v>
          </cell>
          <cell r="C402" t="str">
            <v>U</v>
          </cell>
          <cell r="D402">
            <v>1245.6500000000001</v>
          </cell>
        </row>
        <row r="403">
          <cell r="A403" t="str">
            <v>DRE-CXS-031</v>
          </cell>
          <cell r="B403" t="str">
            <v>CAIXA DE CAPTAÇÃO E DRENAGEM TIPO F (120 X 120 X 150 CM), D = 500 MM A 1500MM, INCLUSIVE ESCAVAÇÃO, REATERRO E BOTA FORA</v>
          </cell>
          <cell r="C403" t="str">
            <v>U</v>
          </cell>
          <cell r="D403">
            <v>1763.09</v>
          </cell>
        </row>
        <row r="404">
          <cell r="A404" t="str">
            <v>DRE-CXS-005</v>
          </cell>
          <cell r="B404" t="str">
            <v>CAIXAS DE CAPTAÇÃO E DRENAGEM TIPO A D = 500 MM</v>
          </cell>
          <cell r="C404" t="str">
            <v>U</v>
          </cell>
          <cell r="D404">
            <v>847.46</v>
          </cell>
        </row>
        <row r="405">
          <cell r="A405" t="str">
            <v>DRE-CXS-015</v>
          </cell>
          <cell r="B405" t="str">
            <v>CAIXAS DE CAPTAÇÃO E DRENAGEM TIPO C D = 500 MM</v>
          </cell>
          <cell r="C405" t="str">
            <v>U</v>
          </cell>
          <cell r="D405">
            <v>1352.67</v>
          </cell>
        </row>
        <row r="406">
          <cell r="A406" t="str">
            <v>DRE-CAN-050</v>
          </cell>
          <cell r="B406" t="str">
            <v>CANALETA COM GRELHA PARA ÁGUAS PLUVIAIS, 30 X 30 CM</v>
          </cell>
          <cell r="C406" t="str">
            <v>M</v>
          </cell>
          <cell r="D406">
            <v>247.92</v>
          </cell>
        </row>
        <row r="407">
          <cell r="A407" t="str">
            <v>DRE-CAN-055</v>
          </cell>
          <cell r="B407" t="str">
            <v>CANALETA COM TAMPA PARA ÁGUAS PLUVIAIS, 30 X 30 CM</v>
          </cell>
          <cell r="C407" t="str">
            <v>M</v>
          </cell>
          <cell r="D407">
            <v>134.28</v>
          </cell>
        </row>
        <row r="408">
          <cell r="A408" t="str">
            <v>DRE-CAN-065</v>
          </cell>
          <cell r="B408" t="str">
            <v>CANALETA PARA ÁGUAS PLUVIAIS EM CONCRETO MOLDADA IN-LOCO, LARGURA 15 CM</v>
          </cell>
          <cell r="C408" t="str">
            <v>M</v>
          </cell>
          <cell r="D408">
            <v>107.04</v>
          </cell>
        </row>
        <row r="409">
          <cell r="A409" t="str">
            <v>DRE-CAN-070</v>
          </cell>
          <cell r="B409" t="str">
            <v>CANALETA PARA ÁGUAS PLUVIAIS EM CONCRETO MOLDADA IN-LOCO, LARGURA 20 CM</v>
          </cell>
          <cell r="C409" t="str">
            <v>M</v>
          </cell>
          <cell r="D409">
            <v>110.85</v>
          </cell>
        </row>
        <row r="410">
          <cell r="A410" t="str">
            <v>DRE-CAN-075</v>
          </cell>
          <cell r="B410" t="str">
            <v>CANALETA PARA ÁGUAS PLUVIAIS EM CONCRETO MOLDADA IN-LOCO, LARGURA 30 CM</v>
          </cell>
          <cell r="C410" t="str">
            <v>M</v>
          </cell>
          <cell r="D410">
            <v>113.71</v>
          </cell>
        </row>
        <row r="411">
          <cell r="A411" t="str">
            <v>DRE-CAN-080</v>
          </cell>
          <cell r="B411" t="str">
            <v>CANALETA PARA ÁGUAS PLUVIAIS EM CONCRETO MOLDADA IN-LOCO, LARGURA 60 CM</v>
          </cell>
          <cell r="C411" t="str">
            <v>M</v>
          </cell>
          <cell r="D411">
            <v>108.21</v>
          </cell>
        </row>
        <row r="412">
          <cell r="A412" t="str">
            <v>DRE-CAN-085</v>
          </cell>
          <cell r="B412" t="str">
            <v>CANALETA PARA ÁGUAS PLUVIAIS EM CONCRETO MOLDADA IN-LOCO, LARGURA 90 CM</v>
          </cell>
          <cell r="C412" t="str">
            <v>M</v>
          </cell>
          <cell r="D412">
            <v>127.13</v>
          </cell>
        </row>
        <row r="413">
          <cell r="A413" t="str">
            <v>DRE-CAN-060</v>
          </cell>
          <cell r="B413" t="str">
            <v>CANALETA SANITÁRIA ABERTA 5 X 8 CM</v>
          </cell>
          <cell r="C413" t="str">
            <v>M</v>
          </cell>
          <cell r="D413">
            <v>21.85</v>
          </cell>
        </row>
        <row r="414">
          <cell r="A414" t="str">
            <v>DRE-CAN-045</v>
          </cell>
          <cell r="B414" t="str">
            <v>CANALETA SEM TAMPA PARA ÁGUAS PLUVIAIS, 30 X 30 CM</v>
          </cell>
          <cell r="C414" t="str">
            <v>M</v>
          </cell>
          <cell r="D414">
            <v>107.33</v>
          </cell>
        </row>
        <row r="415">
          <cell r="A415" t="str">
            <v>DRE-CAN-005</v>
          </cell>
          <cell r="B415" t="str">
            <v>CANALETA TIPO 2 - D = 300 MM, PRÉ-MOLDADA DE CONCRETO, PADRÃO DEER-MG</v>
          </cell>
          <cell r="C415" t="str">
            <v>M</v>
          </cell>
          <cell r="D415">
            <v>48.41</v>
          </cell>
        </row>
        <row r="416">
          <cell r="A416" t="str">
            <v>DRE-CAN-010</v>
          </cell>
          <cell r="B416" t="str">
            <v>CANALETA TIPO 2 - D = 400 MM, PRÉ-MOLDADA DE CONCRETO, PADRÃO DEER-MG</v>
          </cell>
          <cell r="C416" t="str">
            <v>M</v>
          </cell>
          <cell r="D416">
            <v>64.819999999999993</v>
          </cell>
        </row>
        <row r="417">
          <cell r="A417" t="str">
            <v>DRE-CAN-015</v>
          </cell>
          <cell r="B417" t="str">
            <v>CANALETA TIPO 2 - D = 500 MM, PRÉ-MOLDADA DE CONCRETO, PADRÃO DEER-MG</v>
          </cell>
          <cell r="C417" t="str">
            <v>M</v>
          </cell>
          <cell r="D417">
            <v>87.4</v>
          </cell>
        </row>
        <row r="418">
          <cell r="A418" t="str">
            <v>DRE-CAN-020</v>
          </cell>
          <cell r="B418" t="str">
            <v>CANALETA TIPO 2 - D = 600 MM, PRÉ-MOLDADA DE CONCRETO, PADRÃO DEER-MG</v>
          </cell>
          <cell r="C418" t="str">
            <v>M</v>
          </cell>
          <cell r="D418">
            <v>105.03</v>
          </cell>
        </row>
        <row r="419">
          <cell r="A419" t="str">
            <v>DRE-CAN-025</v>
          </cell>
          <cell r="B419" t="str">
            <v>CANALETA TIPO 3 - 30 X 20 CM, CONCRETO FCK = 15 MPA, COM GRELHA DE AÇO CA-25, PADRÃO DEER-MG</v>
          </cell>
          <cell r="C419" t="str">
            <v>M</v>
          </cell>
          <cell r="D419">
            <v>248.52</v>
          </cell>
        </row>
        <row r="420">
          <cell r="A420" t="str">
            <v>DRE-CAN-030</v>
          </cell>
          <cell r="B420" t="str">
            <v>CANALETA TIPO 4 - 30 X 20 CM, CONCRETO FCK = 15 MPA, COM TAMPA DE CONCRETO, PADRÃO DEER-MG</v>
          </cell>
          <cell r="C420" t="str">
            <v>M</v>
          </cell>
          <cell r="D420">
            <v>93.54</v>
          </cell>
        </row>
        <row r="421">
          <cell r="A421" t="str">
            <v>DRE-CAN-035</v>
          </cell>
          <cell r="B421" t="str">
            <v>CANALETA TIPO 5 - 30 X 20 CM, CONCRETO FCK = 15 MPA SEM TAMPA DE CONCRETO, PADRÃO DEER-MG</v>
          </cell>
          <cell r="C421" t="str">
            <v>M</v>
          </cell>
          <cell r="D421">
            <v>72.91</v>
          </cell>
        </row>
        <row r="422">
          <cell r="A422" t="str">
            <v>DRE-CHA-005</v>
          </cell>
          <cell r="B422" t="str">
            <v>CHAMINÉ DE POÇO DE VISITA TIPO "A", EM ALVENARIA COM DEGRAUS DE AÇO CA-50</v>
          </cell>
          <cell r="C422" t="str">
            <v>M</v>
          </cell>
          <cell r="D422">
            <v>379.77</v>
          </cell>
        </row>
        <row r="423">
          <cell r="A423" t="str">
            <v>DRE-CHA-010</v>
          </cell>
          <cell r="B423" t="str">
            <v>CHAMINÉ DE POÇO DE VISITA TIPO "B", EM ANEL DE CONCRETO CA-1 COM DEGRAUS DE AÇO CA-50</v>
          </cell>
          <cell r="C423" t="str">
            <v>M</v>
          </cell>
          <cell r="D423">
            <v>206.84</v>
          </cell>
        </row>
        <row r="424">
          <cell r="A424" t="str">
            <v>DRE-CON-005</v>
          </cell>
          <cell r="B424" t="str">
            <v>CONCRETO PARA BERÇO DE REDE TUBULAR TRAÇO 1:3:6, INCLUSIVE LANÇAMENTO</v>
          </cell>
          <cell r="C424" t="str">
            <v>M3</v>
          </cell>
          <cell r="D424">
            <v>324.57</v>
          </cell>
        </row>
        <row r="425">
          <cell r="A425" t="str">
            <v>DRE-DES-080</v>
          </cell>
          <cell r="B425" t="str">
            <v>DESCIDA D´ÁGUA TIPO CALHA DN 1000, EXCLUSIVE BOTA FORA</v>
          </cell>
          <cell r="C425" t="str">
            <v>M</v>
          </cell>
          <cell r="D425">
            <v>558.4</v>
          </cell>
        </row>
        <row r="426">
          <cell r="A426" t="str">
            <v>DRE-DES-085</v>
          </cell>
          <cell r="B426" t="str">
            <v>DESCIDA D´ÁGUA TIPO CALHA DN 1100, EXCLUSIVE BOTA FORA</v>
          </cell>
          <cell r="C426" t="str">
            <v>M</v>
          </cell>
          <cell r="D426">
            <v>730.09</v>
          </cell>
        </row>
        <row r="427">
          <cell r="A427" t="str">
            <v>DRE-DES-090</v>
          </cell>
          <cell r="B427" t="str">
            <v>DESCIDA D´ÁGUA TIPO CALHA DN 1200, EXCLUSIVE BOTA FORA</v>
          </cell>
          <cell r="C427" t="str">
            <v>M</v>
          </cell>
          <cell r="D427">
            <v>799.37</v>
          </cell>
        </row>
        <row r="428">
          <cell r="A428" t="str">
            <v>DRE-DES-095</v>
          </cell>
          <cell r="B428" t="str">
            <v>DESCIDA D´ÁGUA TIPO CALHA DN 1300, EXCLUSIVE BOTA FORA</v>
          </cell>
          <cell r="C428" t="str">
            <v>M</v>
          </cell>
          <cell r="D428">
            <v>870.46</v>
          </cell>
        </row>
        <row r="429">
          <cell r="A429" t="str">
            <v>DRE-DES-100</v>
          </cell>
          <cell r="B429" t="str">
            <v>DESCIDA D´ÁGUA TIPO CALHA DN 1500, EXCLUSIVE BOTA FORA</v>
          </cell>
          <cell r="C429" t="str">
            <v>M</v>
          </cell>
          <cell r="D429">
            <v>1271.31</v>
          </cell>
        </row>
        <row r="430">
          <cell r="A430" t="str">
            <v>DRE-DES-055</v>
          </cell>
          <cell r="B430" t="str">
            <v>DESCIDA D´ÁGUA TIPO CALHA DN 500, EXCLUSIVE BOTA FORA</v>
          </cell>
          <cell r="C430" t="str">
            <v>M</v>
          </cell>
          <cell r="D430">
            <v>278.83</v>
          </cell>
        </row>
        <row r="431">
          <cell r="A431" t="str">
            <v>DRE-DES-060</v>
          </cell>
          <cell r="B431" t="str">
            <v>DESCIDA D´ÁGUA TIPO CALHA DN 600, EXCLUSIVE BOTA FORA</v>
          </cell>
          <cell r="C431" t="str">
            <v>M</v>
          </cell>
          <cell r="D431">
            <v>334.02</v>
          </cell>
        </row>
        <row r="432">
          <cell r="A432" t="str">
            <v>DRE-DES-065</v>
          </cell>
          <cell r="B432" t="str">
            <v>DESCIDA D´ÁGUA TIPO CALHA DN 700, EXCLUSIVE BOTA FORA</v>
          </cell>
          <cell r="C432" t="str">
            <v>M</v>
          </cell>
          <cell r="D432">
            <v>386.44</v>
          </cell>
        </row>
        <row r="433">
          <cell r="A433" t="str">
            <v>DRE-DES-070</v>
          </cell>
          <cell r="B433" t="str">
            <v>DESCIDA D´ÁGUA TIPO CALHA DN 800, EXCLUSIVE BOTA FORA</v>
          </cell>
          <cell r="C433" t="str">
            <v>M</v>
          </cell>
          <cell r="D433">
            <v>445.21</v>
          </cell>
        </row>
        <row r="434">
          <cell r="A434" t="str">
            <v>DRE-DES-075</v>
          </cell>
          <cell r="B434" t="str">
            <v>DESCIDA D´ÁGUA TIPO CALHA DN 900, EXCLUSIVE BOTA FORA</v>
          </cell>
          <cell r="C434" t="str">
            <v>M</v>
          </cell>
          <cell r="D434">
            <v>500.61</v>
          </cell>
        </row>
        <row r="435">
          <cell r="A435" t="str">
            <v>DRE-DES-030</v>
          </cell>
          <cell r="B435" t="str">
            <v>DESCIDA D´ÁGUA TIPO DEGRAU DN 1000, EXCLUSIVE BOTA FORA</v>
          </cell>
          <cell r="C435" t="str">
            <v>M</v>
          </cell>
          <cell r="D435">
            <v>721.24</v>
          </cell>
        </row>
        <row r="436">
          <cell r="A436" t="str">
            <v>DRE-DES-035</v>
          </cell>
          <cell r="B436" t="str">
            <v>DESCIDA D´ÁGUA TIPO DEGRAU DN 1100, EXCLUSIVE BOTA FORA</v>
          </cell>
          <cell r="C436" t="str">
            <v>M</v>
          </cell>
          <cell r="D436">
            <v>906.75</v>
          </cell>
        </row>
        <row r="437">
          <cell r="A437" t="str">
            <v>DRE-DES-040</v>
          </cell>
          <cell r="B437" t="str">
            <v>DESCIDA D´ÁGUA TIPO DEGRAU DN 1200, EXCLUSIVE BOTA FORA</v>
          </cell>
          <cell r="C437" t="str">
            <v>M</v>
          </cell>
          <cell r="D437">
            <v>979.18</v>
          </cell>
        </row>
        <row r="438">
          <cell r="A438" t="str">
            <v>DRE-DES-045</v>
          </cell>
          <cell r="B438" t="str">
            <v>DESCIDA D´ÁGUA TIPO DEGRAU DN 1300, EXCLUSIVE BOTA FORA</v>
          </cell>
          <cell r="C438" t="str">
            <v>M</v>
          </cell>
          <cell r="D438">
            <v>1053.79</v>
          </cell>
        </row>
        <row r="439">
          <cell r="A439" t="str">
            <v>DRE-DES-050</v>
          </cell>
          <cell r="B439" t="str">
            <v>DESCIDA D´ÁGUA TIPO DEGRAU DN 1500, EXCLUSIVE BOTA FORA</v>
          </cell>
          <cell r="C439" t="str">
            <v>M</v>
          </cell>
          <cell r="D439">
            <v>1401.91</v>
          </cell>
        </row>
        <row r="440">
          <cell r="A440" t="str">
            <v>DRE-DES-005</v>
          </cell>
          <cell r="B440" t="str">
            <v>DESCIDA D´ÁGUA TIPO DEGRAU DN 500, EXCLUSIVE BOTA FORA</v>
          </cell>
          <cell r="C440" t="str">
            <v>M</v>
          </cell>
          <cell r="D440">
            <v>419.62</v>
          </cell>
        </row>
        <row r="441">
          <cell r="A441" t="str">
            <v>DRE-DES-010</v>
          </cell>
          <cell r="B441" t="str">
            <v>DESCIDA D´ÁGUA TIPO DEGRAU DN 600, EXCLUSIVE BOTA FORA</v>
          </cell>
          <cell r="C441" t="str">
            <v>M</v>
          </cell>
          <cell r="D441">
            <v>478.34</v>
          </cell>
        </row>
        <row r="442">
          <cell r="A442" t="str">
            <v>DRE-DES-015</v>
          </cell>
          <cell r="B442" t="str">
            <v>DESCIDA D´ÁGUA TIPO DEGRAU DN 700, EXCLUSIVE BOTA FORA</v>
          </cell>
          <cell r="C442" t="str">
            <v>M</v>
          </cell>
          <cell r="D442">
            <v>535.1</v>
          </cell>
        </row>
        <row r="443">
          <cell r="A443" t="str">
            <v>DRE-DES-020</v>
          </cell>
          <cell r="B443" t="str">
            <v>DESCIDA D´ÁGUA TIPO DEGRAU DN 800, EXCLUSIVE BOTA FORA</v>
          </cell>
          <cell r="C443" t="str">
            <v>M</v>
          </cell>
          <cell r="D443">
            <v>596.79999999999995</v>
          </cell>
        </row>
        <row r="444">
          <cell r="A444" t="str">
            <v>DRE-DES-025</v>
          </cell>
          <cell r="B444" t="str">
            <v>DESCIDA D´ÁGUA TIPO DEGRAU DN 900, EXCLUSIVE BOTA FORA</v>
          </cell>
          <cell r="C444" t="str">
            <v>M</v>
          </cell>
          <cell r="D444">
            <v>656.54</v>
          </cell>
        </row>
        <row r="445">
          <cell r="A445" t="str">
            <v>DRE-DRE-005</v>
          </cell>
          <cell r="B445" t="str">
            <v>DRENO TIPO A, AREIA GROSSA, BRITA 2, TUBO CONCRETO POROSO D = 15 CM, L = 50 CM, INCLUSIVE ESCAVAÇÃO E BOTA FORA</v>
          </cell>
          <cell r="C445" t="str">
            <v>M</v>
          </cell>
          <cell r="D445">
            <v>86.35</v>
          </cell>
        </row>
        <row r="446">
          <cell r="A446" t="str">
            <v>DRE-DRE-010</v>
          </cell>
          <cell r="B446" t="str">
            <v>DRENO TIPO B, MANTA DRENANTE, BRITA 3, TUBO CONCRETO POROSO D = 15 CM, L = 50 CM, INCLUSIVE ESCAVAÇÃO E BOTA FORA</v>
          </cell>
          <cell r="C446" t="str">
            <v>M</v>
          </cell>
          <cell r="D446">
            <v>108.83</v>
          </cell>
        </row>
        <row r="447">
          <cell r="A447" t="str">
            <v>DRE-FOR-005</v>
          </cell>
          <cell r="B447" t="str">
            <v>FORMA PARA BERÇO EM TABUA, INCLUSIVE DESFORMA</v>
          </cell>
          <cell r="C447" t="str">
            <v>M2</v>
          </cell>
          <cell r="D447">
            <v>24.81</v>
          </cell>
        </row>
        <row r="448">
          <cell r="A448" t="str">
            <v>DRE-TUB-085</v>
          </cell>
          <cell r="B448" t="str">
            <v>FORNECIMENTO, ASSENTAMENTO E REJUNTAMENTO DE TUBO DE CONCRETO ARMADO PA1 D = 1000 MM</v>
          </cell>
          <cell r="C448" t="str">
            <v>M</v>
          </cell>
          <cell r="D448">
            <v>335.17</v>
          </cell>
        </row>
        <row r="449">
          <cell r="A449" t="str">
            <v>DRE-TUB-090</v>
          </cell>
          <cell r="B449" t="str">
            <v>FORNECIMENTO, ASSENTAMENTO E REJUNTAMENTO DE TUBO DE CONCRETO ARMADO PA1 D = 1200 MM</v>
          </cell>
          <cell r="C449" t="str">
            <v>M</v>
          </cell>
          <cell r="D449">
            <v>451.82</v>
          </cell>
        </row>
        <row r="450">
          <cell r="A450" t="str">
            <v>DRE-TUB-095</v>
          </cell>
          <cell r="B450" t="str">
            <v>FORNECIMENTO, ASSENTAMENTO E REJUNTAMENTO DE TUBO DE CONCRETO ARMADO PA1 D = 1500 MM</v>
          </cell>
          <cell r="C450" t="str">
            <v>M</v>
          </cell>
          <cell r="D450">
            <v>684.93</v>
          </cell>
        </row>
        <row r="451">
          <cell r="A451" t="str">
            <v>DRE-TUB-060</v>
          </cell>
          <cell r="B451" t="str">
            <v>FORNECIMENTO, ASSENTAMENTO E REJUNTAMENTO DE TUBO DE CONCRETO ARMADO PA1 D = 300 MM</v>
          </cell>
          <cell r="C451" t="str">
            <v>M</v>
          </cell>
          <cell r="D451">
            <v>44.47</v>
          </cell>
        </row>
        <row r="452">
          <cell r="A452" t="str">
            <v>DRE-TUB-065</v>
          </cell>
          <cell r="B452" t="str">
            <v>FORNECIMENTO, ASSENTAMENTO E REJUNTAMENTO DE TUBO DE CONCRETO ARMADO PA1 D = 400 MM</v>
          </cell>
          <cell r="C452" t="str">
            <v>M</v>
          </cell>
          <cell r="D452">
            <v>75.58</v>
          </cell>
        </row>
        <row r="453">
          <cell r="A453" t="str">
            <v>DRE-TUB-070</v>
          </cell>
          <cell r="B453" t="str">
            <v>FORNECIMENTO, ASSENTAMENTO E REJUNTAMENTO DE TUBO DE CONCRETO ARMADO PA1 D = 500 MM</v>
          </cell>
          <cell r="C453" t="str">
            <v>M</v>
          </cell>
          <cell r="D453">
            <v>104.18</v>
          </cell>
        </row>
        <row r="454">
          <cell r="A454" t="str">
            <v>DRE-TUB-075</v>
          </cell>
          <cell r="B454" t="str">
            <v>FORNECIMENTO, ASSENTAMENTO E REJUNTAMENTO DE TUBO DE CONCRETO ARMADO PA1 D = 600 MM</v>
          </cell>
          <cell r="C454" t="str">
            <v>M</v>
          </cell>
          <cell r="D454">
            <v>143.85</v>
          </cell>
        </row>
        <row r="455">
          <cell r="A455" t="str">
            <v>DRE-TUB-080</v>
          </cell>
          <cell r="B455" t="str">
            <v>FORNECIMENTO, ASSENTAMENTO E REJUNTAMENTO DE TUBO DE CONCRETO ARMADO PA1 D = 800 MM</v>
          </cell>
          <cell r="C455" t="str">
            <v>M</v>
          </cell>
          <cell r="D455">
            <v>236.86</v>
          </cell>
        </row>
        <row r="456">
          <cell r="A456" t="str">
            <v>DRE-TUB-040</v>
          </cell>
          <cell r="B456" t="str">
            <v>FORNECIMENTO, ASSENTAMENTO E REJUNTAMENTO DE TUBO DE CONCRETO SIMPLES PS1 D = 300 MM</v>
          </cell>
          <cell r="C456" t="str">
            <v>M</v>
          </cell>
          <cell r="D456">
            <v>56.37</v>
          </cell>
        </row>
        <row r="457">
          <cell r="A457" t="str">
            <v>DRE-TUB-045</v>
          </cell>
          <cell r="B457" t="str">
            <v>FORNECIMENTO, ASSENTAMENTO E REJUNTAMENTO DE TUBO DE CONCRETO SIMPLES PS1 D = 400 MM</v>
          </cell>
          <cell r="C457" t="str">
            <v>M</v>
          </cell>
          <cell r="D457">
            <v>84.65</v>
          </cell>
        </row>
        <row r="458">
          <cell r="A458" t="str">
            <v>DRE-TUB-050</v>
          </cell>
          <cell r="B458" t="str">
            <v>FORNECIMENTO, ASSENTAMENTO E REJUNTAMENTO DE TUBO DE CONCRETO SIMPLES PS1 D = 500 MM</v>
          </cell>
          <cell r="C458" t="str">
            <v>M</v>
          </cell>
          <cell r="D458">
            <v>116.52</v>
          </cell>
        </row>
        <row r="459">
          <cell r="A459" t="str">
            <v>DRE-TUB-055</v>
          </cell>
          <cell r="B459" t="str">
            <v>FORNECIMENTO, ASSENTAMENTO E REJUNTAMENTO DE TUBO DE CONCRETO SIMPLES PS1 D = 600 MM</v>
          </cell>
          <cell r="C459" t="str">
            <v>M</v>
          </cell>
          <cell r="D459">
            <v>147</v>
          </cell>
        </row>
        <row r="460">
          <cell r="A460" t="str">
            <v>DRE-TUB-110</v>
          </cell>
          <cell r="B460" t="str">
            <v>FORNECIMENTO E ASSENTAMENTO DE TUBO PVC FLEXÍVEL CORRUGADO, PERFURADO, DN 100 MM (4"), PARA DRENAGEM</v>
          </cell>
          <cell r="C460" t="str">
            <v>M</v>
          </cell>
          <cell r="D460">
            <v>15.49</v>
          </cell>
        </row>
        <row r="461">
          <cell r="A461" t="str">
            <v>DRE-TUB-105</v>
          </cell>
          <cell r="B461" t="str">
            <v>FORNECIMENTO E ASSENTAMENTO DE TUBO PVC FLEXÍVEL CORRUGADO, PERFURADO, DN 65 MM (2.1/2"), PARA DRENAGEM</v>
          </cell>
          <cell r="C461" t="str">
            <v>M</v>
          </cell>
          <cell r="D461">
            <v>11.02</v>
          </cell>
        </row>
        <row r="462">
          <cell r="A462" t="str">
            <v>DRE-TUB-115</v>
          </cell>
          <cell r="B462" t="str">
            <v>FORNECIMENTO E ASSENTAMENTO DE TUBO PVC RÍGIDO CORRUGADO, PERFURADO, DN 160 MM (6"), PARA DRENAGEM</v>
          </cell>
          <cell r="C462" t="str">
            <v>M</v>
          </cell>
          <cell r="D462">
            <v>18.59</v>
          </cell>
        </row>
        <row r="463">
          <cell r="A463" t="str">
            <v>DRE-TUB-015</v>
          </cell>
          <cell r="B463" t="str">
            <v>FORNECIMENTO E ASSENTAMENTO DE TUBO PVC RÍGIDO, DRENAGEM/PLUVIAL, PBV - SÉRIE NORMAL, DN 100 MM (4"), INCLUSIVE CONEXÕES</v>
          </cell>
          <cell r="C463" t="str">
            <v>M</v>
          </cell>
          <cell r="D463">
            <v>25.02</v>
          </cell>
        </row>
        <row r="464">
          <cell r="A464" t="str">
            <v>DRE-TUB-020</v>
          </cell>
          <cell r="B464" t="str">
            <v>FORNECIMENTO E ASSENTAMENTO DE TUBO PVC RÍGIDO, DRENAGEM/PLUVIAL, PBV - SÉRIE NORMAL, DN 150 MM (6"), INCLUSIVE CONEXÕES</v>
          </cell>
          <cell r="C464" t="str">
            <v>M</v>
          </cell>
          <cell r="D464">
            <v>34.46</v>
          </cell>
        </row>
        <row r="465">
          <cell r="A465" t="str">
            <v>DRE-TUB-025</v>
          </cell>
          <cell r="B465" t="str">
            <v>FORNECIMENTO E ASSENTAMENTO DE TUBO PVC RÍGIDO, DRENAGEM/PLUVIAL, PBV - SÉRIE NORMAL, DN 200 MM (8"), INCLUSIVE CONEXÕES</v>
          </cell>
          <cell r="C465" t="str">
            <v>M</v>
          </cell>
          <cell r="D465">
            <v>52.05</v>
          </cell>
        </row>
        <row r="466">
          <cell r="A466" t="str">
            <v>DRE-TUB-005</v>
          </cell>
          <cell r="B466" t="str">
            <v>FORNECIMENTO E ASSENTAMENTO DE TUBO PVC RÍGIDO, DRENAGEM/PLUVIAL, PBV - SÉRIE NORMAL, DN 50 MM (2"), INCLUSIVE CONEXÕES</v>
          </cell>
          <cell r="C466" t="str">
            <v>M</v>
          </cell>
          <cell r="D466">
            <v>17.21</v>
          </cell>
        </row>
        <row r="467">
          <cell r="A467" t="str">
            <v>DRE-TUB-010</v>
          </cell>
          <cell r="B467" t="str">
            <v>FORNECIMENTO E ASSENTAMENTO DE TUBO PVC RÍGIDO, DRENAGEM/PLUVIAL, PBV - SÉRIE NORMAL, DN 75 MM (3"), INCLUSIVE CONEXÕES</v>
          </cell>
          <cell r="C467" t="str">
            <v>M</v>
          </cell>
          <cell r="D467">
            <v>21.23</v>
          </cell>
        </row>
        <row r="468">
          <cell r="A468" t="str">
            <v>DRE-SAR-025</v>
          </cell>
          <cell r="B468" t="str">
            <v>MEIO-FIO COM SARJETA, EXECUTADO C/EXTRUSORA (SARJETA 30X8CM MEIO-FIO 15X10CM X H=23CM), INCLUI ESCAVAÇÃO E ACERTO FAIXA 0,45M</v>
          </cell>
          <cell r="C468" t="str">
            <v>M</v>
          </cell>
          <cell r="D468">
            <v>28.23</v>
          </cell>
        </row>
        <row r="469">
          <cell r="A469" t="str">
            <v>DRE-SAR-020</v>
          </cell>
          <cell r="B469" t="str">
            <v>MEIO-FIO E SARJETA (15 X 30) CM, MOLDADO IN LOCO CONCRETO FCK = 15 MPA</v>
          </cell>
          <cell r="C469" t="str">
            <v>M</v>
          </cell>
          <cell r="D469">
            <v>62.78</v>
          </cell>
        </row>
        <row r="470">
          <cell r="A470" t="str">
            <v>DRE-POÇ-035</v>
          </cell>
          <cell r="B470" t="str">
            <v>POÇO DE VISITA PARA REDE TUBULAR TIPO A DN 1000, EXCLUSIVE ESCAVAÇÃO, REATERRO E BOTA FORA</v>
          </cell>
          <cell r="C470" t="str">
            <v>U</v>
          </cell>
          <cell r="D470">
            <v>1756.08</v>
          </cell>
        </row>
        <row r="471">
          <cell r="A471" t="str">
            <v>DRE-POÇ-040</v>
          </cell>
          <cell r="B471" t="str">
            <v>POÇO DE VISITA PARA REDE TUBULAR TIPO A DN 1100, EXCLUSIVE ESCAVAÇÃO, REATERRO E BOTA FORA</v>
          </cell>
          <cell r="C471" t="str">
            <v>U</v>
          </cell>
          <cell r="D471">
            <v>2108.87</v>
          </cell>
        </row>
        <row r="472">
          <cell r="A472" t="str">
            <v>DRE-POÇ-045</v>
          </cell>
          <cell r="B472" t="str">
            <v>POÇO DE VISITA PARA REDE TUBULAR TIPO A DN 1200, EXCLUSIVE ESCAVAÇÃO, REATERRO E BOTA FORA</v>
          </cell>
          <cell r="C472" t="str">
            <v>U</v>
          </cell>
          <cell r="D472">
            <v>2270.0300000000002</v>
          </cell>
        </row>
        <row r="473">
          <cell r="A473" t="str">
            <v>DRE-POÇ-050</v>
          </cell>
          <cell r="B473" t="str">
            <v>POÇO DE VISITA PARA REDE TUBULAR TIPO A DN 1300, EXCLUSIVE ESCAVAÇÃO, REATERRO E BOTA FORA</v>
          </cell>
          <cell r="C473" t="str">
            <v>U</v>
          </cell>
          <cell r="D473">
            <v>2462.36</v>
          </cell>
        </row>
        <row r="474">
          <cell r="A474" t="str">
            <v>DRE-POÇ-055</v>
          </cell>
          <cell r="B474" t="str">
            <v>POÇO DE VISITA PARA REDE TUBULAR TIPO A DN 1500, EXCLUSIVE ESCAVAÇÃO, REATERRO E BOTA FORA</v>
          </cell>
          <cell r="C474" t="str">
            <v>U</v>
          </cell>
          <cell r="D474">
            <v>2852.73</v>
          </cell>
        </row>
        <row r="475">
          <cell r="A475" t="str">
            <v>DRE-POÇ-005</v>
          </cell>
          <cell r="B475" t="str">
            <v>POÇO DE VISITA PARA REDE TUBULAR TIPO A DN 500, EXCLUSIVE ESCAVAÇÃO, REATERRO E BOTA FORA</v>
          </cell>
          <cell r="C475" t="str">
            <v>U</v>
          </cell>
          <cell r="D475">
            <v>1185.47</v>
          </cell>
        </row>
        <row r="476">
          <cell r="A476" t="str">
            <v>DRE-POÇ-010</v>
          </cell>
          <cell r="B476" t="str">
            <v>POÇO DE VISITA PARA REDE TUBULAR TIPO A DN 600, EXCLUSIVE ESCAVAÇÃO, REATERRO E BOTA FORA</v>
          </cell>
          <cell r="C476" t="str">
            <v>U</v>
          </cell>
          <cell r="D476">
            <v>1248.99</v>
          </cell>
        </row>
        <row r="477">
          <cell r="A477" t="str">
            <v>DRE-POÇ-015</v>
          </cell>
          <cell r="B477" t="str">
            <v>POÇO DE VISITA PARA REDE TUBULAR TIPO A DN 700, EXCLUSIVE ESCAVAÇÃO, REATERRO E BOTA FORA</v>
          </cell>
          <cell r="C477" t="str">
            <v>U</v>
          </cell>
          <cell r="D477">
            <v>1301.79</v>
          </cell>
        </row>
        <row r="478">
          <cell r="A478" t="str">
            <v>DRE-POÇ-025</v>
          </cell>
          <cell r="B478" t="str">
            <v>POÇO DE VISITA PARA REDE TUBULAR TIPO A DN 800, EXCLUSIVE ESCAVAÇÃO, REATERRO E BOTA FORA</v>
          </cell>
          <cell r="C478" t="str">
            <v>U</v>
          </cell>
          <cell r="D478">
            <v>1468.47</v>
          </cell>
        </row>
        <row r="479">
          <cell r="A479" t="str">
            <v>DRE-POÇ-030</v>
          </cell>
          <cell r="B479" t="str">
            <v>POÇO DE VISITA PARA REDE TUBULAR TIPO A DN 900, EXCLUSIVE ESCAVAÇÃO, REATERRO E BOTA FORA</v>
          </cell>
          <cell r="C479" t="str">
            <v>U</v>
          </cell>
          <cell r="D479">
            <v>1608.65</v>
          </cell>
        </row>
        <row r="480">
          <cell r="A480" t="str">
            <v>DRE-POÇ-085</v>
          </cell>
          <cell r="B480" t="str">
            <v>POÇO DE VISITA PARA REDE TUBULAR TIPO B DN 1000, EXCLUSIVE ESCAVAÇÃO, REATERRO E BOTA FORA</v>
          </cell>
          <cell r="C480" t="str">
            <v>U</v>
          </cell>
          <cell r="D480">
            <v>2176.56</v>
          </cell>
        </row>
        <row r="481">
          <cell r="A481" t="str">
            <v>DRE-POÇ-090</v>
          </cell>
          <cell r="B481" t="str">
            <v>POÇO DE VISITA PARA REDE TUBULAR TIPO B DN 1100, EXCLUSIVE ESCAVAÇÃO, REATERRO E BOTA FORA</v>
          </cell>
          <cell r="C481" t="str">
            <v>U</v>
          </cell>
          <cell r="D481">
            <v>2370.09</v>
          </cell>
        </row>
        <row r="482">
          <cell r="A482" t="str">
            <v>DRE-POÇ-095</v>
          </cell>
          <cell r="B482" t="str">
            <v>POÇO DE VISITA PARA REDE TUBULAR TIPO B DN 1200, EXCLUSIVE ESCAVAÇÃO, REATERRO E BOTA FORA</v>
          </cell>
          <cell r="C482" t="str">
            <v>U</v>
          </cell>
          <cell r="D482">
            <v>2562.21</v>
          </cell>
        </row>
        <row r="483">
          <cell r="A483" t="str">
            <v>DRE-POÇ-100</v>
          </cell>
          <cell r="B483" t="str">
            <v>POÇO DE VISITA PARA REDE TUBULAR TIPO B DN 1300, EXCLUSIVE ESCAVAÇÃO, REATERRO E BOTA FORA</v>
          </cell>
          <cell r="C483" t="str">
            <v>U</v>
          </cell>
          <cell r="D483">
            <v>2770.94</v>
          </cell>
        </row>
        <row r="484">
          <cell r="A484" t="str">
            <v>DRE-POÇ-105</v>
          </cell>
          <cell r="B484" t="str">
            <v>POÇO DE VISITA PARA REDE TUBULAR TIPO B DN 1500, EXCLUSIVE ESCAVAÇÃO, REATERRO E BOTA FORA</v>
          </cell>
          <cell r="C484" t="str">
            <v>U</v>
          </cell>
          <cell r="D484">
            <v>3212.25</v>
          </cell>
        </row>
        <row r="485">
          <cell r="A485" t="str">
            <v>DRE-POÇ-060</v>
          </cell>
          <cell r="B485" t="str">
            <v>POÇO DE VISITA PARA REDE TUBULAR TIPO B DN 500, EXCLUSIVE ESCAVAÇÃO, REATERRO E BOTA FORA</v>
          </cell>
          <cell r="C485" t="str">
            <v>U</v>
          </cell>
          <cell r="D485">
            <v>1462.41</v>
          </cell>
        </row>
        <row r="486">
          <cell r="A486" t="str">
            <v>DRE-POÇ-065</v>
          </cell>
          <cell r="B486" t="str">
            <v>POÇO DE VISITA PARA REDE TUBULAR TIPO B DN 600, EXCLUSIVE ESCAVAÇÃO, REATERRO E BOTA FORA</v>
          </cell>
          <cell r="C486" t="str">
            <v>U</v>
          </cell>
          <cell r="D486">
            <v>1593.43</v>
          </cell>
        </row>
        <row r="487">
          <cell r="A487" t="str">
            <v>DRE-POÇ-070</v>
          </cell>
          <cell r="B487" t="str">
            <v>POÇO DE VISITA PARA REDE TUBULAR TIPO B DN 700, EXCLUSIVE ESCAVAÇÃO, REATERRO E BOTA FORA</v>
          </cell>
          <cell r="C487" t="str">
            <v>U</v>
          </cell>
          <cell r="D487">
            <v>1662.47</v>
          </cell>
        </row>
        <row r="488">
          <cell r="A488" t="str">
            <v>DRE-POÇ-075</v>
          </cell>
          <cell r="B488" t="str">
            <v>POÇO DE VISITA PARA REDE TUBULAR TIPO B DN 800, EXCLUSIVE ESCAVAÇÃO, REATERRO E BOTA FORA</v>
          </cell>
          <cell r="C488" t="str">
            <v>U</v>
          </cell>
          <cell r="D488">
            <v>1723.57</v>
          </cell>
        </row>
        <row r="489">
          <cell r="A489" t="str">
            <v>DRE-POÇ-080</v>
          </cell>
          <cell r="B489" t="str">
            <v>POÇO DE VISITA PARA REDE TUBULAR TIPO B DN 900, EXCLUSIVE ESCAVAÇÃO, REATERRO E BOTA FORA</v>
          </cell>
          <cell r="C489" t="str">
            <v>U</v>
          </cell>
          <cell r="D489">
            <v>1964.93</v>
          </cell>
        </row>
        <row r="490">
          <cell r="A490" t="str">
            <v>DRE-POÇ-135</v>
          </cell>
          <cell r="B490" t="str">
            <v>POÇO DE VISITA PARA REDE TUBULAR TIPO C DN 1000, EXCLUSIVE ESCAVAÇÃO, REATERRO E BOTA FORA</v>
          </cell>
          <cell r="C490" t="str">
            <v>U</v>
          </cell>
          <cell r="D490">
            <v>2500.86</v>
          </cell>
        </row>
        <row r="491">
          <cell r="A491" t="str">
            <v>DRE-POÇ-140</v>
          </cell>
          <cell r="B491" t="str">
            <v>POÇO DE VISITA PARA REDE TUBULAR TIPO C DN 1100, EXCLUSIVE ESCAVAÇÃO, REATERRO E BOTA FORA</v>
          </cell>
          <cell r="C491" t="str">
            <v>U</v>
          </cell>
          <cell r="D491">
            <v>2710.15</v>
          </cell>
        </row>
        <row r="492">
          <cell r="A492" t="str">
            <v>DRE-POÇ-145</v>
          </cell>
          <cell r="B492" t="str">
            <v>POÇO DE VISITA PARA REDE TUBULAR TIPO C DN 1200, EXCLUSIVE ESCAVAÇÃO, REATERRO E BOTA FORA</v>
          </cell>
          <cell r="C492" t="str">
            <v>U</v>
          </cell>
          <cell r="D492">
            <v>2918.03</v>
          </cell>
        </row>
        <row r="493">
          <cell r="A493" t="str">
            <v>DRE-POÇ-150</v>
          </cell>
          <cell r="B493" t="str">
            <v>POÇO DE VISITA PARA REDE TUBULAR TIPO C DN 1300, EXCLUSIVE ESCAVAÇÃO, REATERRO E BOTA FORA</v>
          </cell>
          <cell r="C493" t="str">
            <v>U</v>
          </cell>
          <cell r="D493">
            <v>3142.52</v>
          </cell>
        </row>
        <row r="494">
          <cell r="A494" t="str">
            <v>DRE-POÇ-155</v>
          </cell>
          <cell r="B494" t="str">
            <v>POÇO DE VISITA PARA REDE TUBULAR TIPO C DN 1500, EXCLUSIVE ESCAVAÇÃO, REATERRO E BOTA FORA</v>
          </cell>
          <cell r="C494" t="str">
            <v>U</v>
          </cell>
          <cell r="D494">
            <v>3615.36</v>
          </cell>
        </row>
        <row r="495">
          <cell r="A495" t="str">
            <v>DRE-POÇ-110</v>
          </cell>
          <cell r="B495" t="str">
            <v>POÇO DE VISITA PARA REDE TUBULAR TIPO C DN 500, EXCLUSIVE ESCAVAÇÃO, REATERRO E BOTA FORA</v>
          </cell>
          <cell r="C495" t="str">
            <v>U</v>
          </cell>
          <cell r="D495">
            <v>1807.62</v>
          </cell>
        </row>
        <row r="496">
          <cell r="A496" t="str">
            <v>DRE-POÇ-115</v>
          </cell>
          <cell r="B496" t="str">
            <v>POÇO DE VISITA PARA REDE TUBULAR TIPO C DN 600, EXCLUSIVE ESCAVAÇÃO, REATERRO E BOTA FORA</v>
          </cell>
          <cell r="C496" t="str">
            <v>U</v>
          </cell>
          <cell r="D496">
            <v>1880.23</v>
          </cell>
        </row>
        <row r="497">
          <cell r="A497" t="str">
            <v>DRE-POÇ-120</v>
          </cell>
          <cell r="B497" t="str">
            <v>POÇO DE VISITA PARA REDE TUBULAR TIPO C DN 700, EXCLUSIVE ESCAVAÇÃO, REATERRO E BOTA FORA</v>
          </cell>
          <cell r="C497" t="str">
            <v>U</v>
          </cell>
          <cell r="D497">
            <v>1949.26</v>
          </cell>
        </row>
        <row r="498">
          <cell r="A498" t="str">
            <v>DRE-POÇ-125</v>
          </cell>
          <cell r="B498" t="str">
            <v>POÇO DE VISITA PARA REDE TUBULAR TIPO C DN 800, EXCLUSIVE ESCAVAÇÃO, REATERRO E BOTA FORA</v>
          </cell>
          <cell r="C498" t="str">
            <v>U</v>
          </cell>
          <cell r="D498">
            <v>2100.06</v>
          </cell>
        </row>
        <row r="499">
          <cell r="A499" t="str">
            <v>DRE-POÇ-130</v>
          </cell>
          <cell r="B499" t="str">
            <v>POÇO DE VISITA PARA REDE TUBULAR TIPO C DN 900, EXCLUSIVE ESCAVAÇÃO, REATERRO E BOTA FORA</v>
          </cell>
          <cell r="C499" t="str">
            <v>U</v>
          </cell>
          <cell r="D499">
            <v>2273.4699999999998</v>
          </cell>
        </row>
        <row r="500">
          <cell r="A500" t="str">
            <v>DRE-SAR-005</v>
          </cell>
          <cell r="B500" t="str">
            <v>SARJETA TIPO 1 - 50 X 5 CM, I = 3 %, PADRÃO DEER-MG</v>
          </cell>
          <cell r="C500" t="str">
            <v>M</v>
          </cell>
          <cell r="D500">
            <v>18.100000000000001</v>
          </cell>
        </row>
        <row r="501">
          <cell r="A501" t="str">
            <v>DRE-SAR-010</v>
          </cell>
          <cell r="B501" t="str">
            <v>SARJETA TIPO 2 - 50 X 5 CM, I = 15 %, PADRÃO DEER-MG</v>
          </cell>
          <cell r="C501" t="str">
            <v>M</v>
          </cell>
          <cell r="D501">
            <v>19.32</v>
          </cell>
        </row>
        <row r="502">
          <cell r="A502" t="str">
            <v>DRE-SAR-015</v>
          </cell>
          <cell r="B502" t="str">
            <v>SARJETA TIPO 3 - 50 X 5 CM, I = 25 %, PADRÃO DEER-MG</v>
          </cell>
          <cell r="C502" t="str">
            <v>M</v>
          </cell>
          <cell r="D502">
            <v>19.82</v>
          </cell>
        </row>
        <row r="503">
          <cell r="A503" t="str">
            <v>DRE-TAM-005</v>
          </cell>
          <cell r="B503" t="str">
            <v>TAMPÃO DE FERRO FUNDIDO PARA POÇO DE VISITA</v>
          </cell>
          <cell r="C503" t="str">
            <v>U</v>
          </cell>
          <cell r="D503">
            <v>392.46</v>
          </cell>
        </row>
        <row r="504">
          <cell r="A504" t="str">
            <v>DRE-TUB-100</v>
          </cell>
          <cell r="B504" t="str">
            <v>TUBO DE CONCRETO PARA DRENO SIMPLES OU POROSO, Ø 150 MM</v>
          </cell>
          <cell r="C504" t="str">
            <v>M</v>
          </cell>
          <cell r="D504">
            <v>41.07</v>
          </cell>
        </row>
        <row r="505">
          <cell r="A505" t="str">
            <v>DRE-VAL-035</v>
          </cell>
          <cell r="B505" t="str">
            <v>VALA DE INFILTRAÇÃO E DRENAGEM 100 X 300 X 100 CM, INCLUSIVE ESCAVAÇÃO E BOTA FORA</v>
          </cell>
          <cell r="C505" t="str">
            <v>U</v>
          </cell>
          <cell r="D505">
            <v>485.16</v>
          </cell>
        </row>
        <row r="506">
          <cell r="A506" t="str">
            <v>DRE-VAL-005</v>
          </cell>
          <cell r="B506" t="str">
            <v>VALA DE INFILTRAÇÃO E DRENAGEM 40 X 120 X 40 CM, INCLUSIVE ESCAVAÇÃO E BOTA FORA</v>
          </cell>
          <cell r="C506" t="str">
            <v>U</v>
          </cell>
          <cell r="D506">
            <v>120.83</v>
          </cell>
        </row>
        <row r="507">
          <cell r="A507" t="str">
            <v>DRE-VAL-010</v>
          </cell>
          <cell r="B507" t="str">
            <v>VALA DE INFILTRAÇÃO E DRENAGEM 50 X 150 X 50 CM, INCLUSIVE ESCAVAÇÃO E BOTA FORA</v>
          </cell>
          <cell r="C507" t="str">
            <v>U</v>
          </cell>
          <cell r="D507">
            <v>165.86</v>
          </cell>
        </row>
        <row r="508">
          <cell r="A508" t="str">
            <v>DRE-VAL-015</v>
          </cell>
          <cell r="B508" t="str">
            <v>VALA DE INFILTRAÇÃO E DRENAGEM 60 X 180 X 60 CM, INCLUSIVE ESCAVAÇÃO E BOTA FORA</v>
          </cell>
          <cell r="C508" t="str">
            <v>U</v>
          </cell>
          <cell r="D508">
            <v>217.14</v>
          </cell>
        </row>
        <row r="509">
          <cell r="A509" t="str">
            <v>DRE-VAL-020</v>
          </cell>
          <cell r="B509" t="str">
            <v>VALA DE INFILTRAÇÃO E DRENAGEM 70 X 210 X 70 CM, INCLUSIVE ESCAVAÇÃO E BOTA FORA</v>
          </cell>
          <cell r="C509" t="str">
            <v>U</v>
          </cell>
          <cell r="D509">
            <v>274.72000000000003</v>
          </cell>
        </row>
        <row r="510">
          <cell r="A510" t="str">
            <v>DRE-VAL-025</v>
          </cell>
          <cell r="B510" t="str">
            <v>VALA DE INFILTRAÇÃO E DRENAGEM 80 X 240 X 80 CM, INCLUSIVE ESCAVAÇÃO E BOTA FORA</v>
          </cell>
          <cell r="C510" t="str">
            <v>U</v>
          </cell>
          <cell r="D510">
            <v>338.59</v>
          </cell>
        </row>
        <row r="511">
          <cell r="A511" t="str">
            <v>DRE-VAL-030</v>
          </cell>
          <cell r="B511" t="str">
            <v>VALA DE INFILTRAÇÃO E DRENAGEM 90 X 270 X 90 CM, INCLUSIVE ESCAVAÇÃO E BOTA FORA</v>
          </cell>
          <cell r="C511" t="str">
            <v>U</v>
          </cell>
          <cell r="D511">
            <v>408.71</v>
          </cell>
        </row>
        <row r="512">
          <cell r="A512" t="str">
            <v>-</v>
          </cell>
          <cell r="B512" t="str">
            <v>ELE-001  - INSTALAÇÃO ELÉTRICA, TELEFÔNICA E CFTV</v>
          </cell>
          <cell r="C512" t="str">
            <v/>
          </cell>
          <cell r="D512">
            <v>0</v>
          </cell>
        </row>
        <row r="513">
          <cell r="A513" t="str">
            <v>ELE-BRÇ-005</v>
          </cell>
          <cell r="B513" t="str">
            <v>ABRAÇADEIRA PARA POSTE</v>
          </cell>
          <cell r="C513" t="str">
            <v>U</v>
          </cell>
          <cell r="D513">
            <v>2.71</v>
          </cell>
        </row>
        <row r="514">
          <cell r="A514" t="str">
            <v>ELE-CAV-005</v>
          </cell>
          <cell r="B514" t="str">
            <v>ABRIGO PARA CAVALETE EM ALVENARIA, DIMENSÕES 0,65 X 0,85 X 0,30</v>
          </cell>
          <cell r="C514" t="str">
            <v>U</v>
          </cell>
          <cell r="D514">
            <v>544.12</v>
          </cell>
        </row>
        <row r="515">
          <cell r="A515" t="str">
            <v>ELE-ANE-005</v>
          </cell>
          <cell r="B515" t="str">
            <v>ANEL GUIA PADRÃO TELEMAR AGS-1</v>
          </cell>
          <cell r="C515" t="str">
            <v>U</v>
          </cell>
          <cell r="D515">
            <v>2.5</v>
          </cell>
        </row>
        <row r="516">
          <cell r="A516" t="str">
            <v>ELE-ARM-005</v>
          </cell>
          <cell r="B516" t="str">
            <v>ARMAÇÃO SECUNADRIA DE 1 ESTRIBO</v>
          </cell>
          <cell r="C516" t="str">
            <v>U</v>
          </cell>
          <cell r="D516">
            <v>30.48</v>
          </cell>
        </row>
        <row r="517">
          <cell r="A517" t="str">
            <v>ELE-PAD-110</v>
          </cell>
          <cell r="B517" t="str">
            <v>ARMAÇÃO SECUNDARIA DE UM ESTRIBO</v>
          </cell>
          <cell r="C517" t="str">
            <v>U</v>
          </cell>
          <cell r="D517">
            <v>30.48</v>
          </cell>
        </row>
        <row r="518">
          <cell r="A518" t="str">
            <v>ELE-ATE-005</v>
          </cell>
          <cell r="B518" t="str">
            <v>ATERRAMENTO COMPLETO, COM HASTES COPPERWELD 5/8" X 2,40 M</v>
          </cell>
          <cell r="C518" t="str">
            <v>U</v>
          </cell>
          <cell r="D518">
            <v>95.71</v>
          </cell>
        </row>
        <row r="519">
          <cell r="A519" t="str">
            <v>ELE-PER-035</v>
          </cell>
          <cell r="B519" t="str">
            <v>BASE COM 4 FUROS PARA FIXAÇÃO EXTERNA EM CHAPA DE AÇO PARA PERFILADO</v>
          </cell>
          <cell r="C519" t="str">
            <v>U</v>
          </cell>
          <cell r="D519">
            <v>13.72</v>
          </cell>
        </row>
        <row r="520">
          <cell r="A520" t="str">
            <v>ELE-CAM-005</v>
          </cell>
          <cell r="B520" t="str">
            <v>BOTÃO DE CAMPAINHA, 1 TECL</v>
          </cell>
          <cell r="C520" t="str">
            <v>U</v>
          </cell>
          <cell r="D520">
            <v>19.28</v>
          </cell>
        </row>
        <row r="521">
          <cell r="A521" t="str">
            <v>ELE-CBÇ-005</v>
          </cell>
          <cell r="B521" t="str">
            <v>CABEÇOTE DE ALUMINIO 1"</v>
          </cell>
          <cell r="C521" t="str">
            <v>U</v>
          </cell>
          <cell r="D521">
            <v>3.53</v>
          </cell>
        </row>
        <row r="522">
          <cell r="A522" t="str">
            <v>ELE-CBÇ-015</v>
          </cell>
          <cell r="B522" t="str">
            <v>CABEÇOTE DE ALUMINIO 1 1/2"</v>
          </cell>
          <cell r="C522" t="str">
            <v>U</v>
          </cell>
          <cell r="D522">
            <v>5.86</v>
          </cell>
        </row>
        <row r="523">
          <cell r="A523" t="str">
            <v>ELE-CBÇ-010</v>
          </cell>
          <cell r="B523" t="str">
            <v>CABEÇOTE DE ALUMINIO 1 1/4"</v>
          </cell>
          <cell r="C523" t="str">
            <v>U</v>
          </cell>
          <cell r="D523">
            <v>4.71</v>
          </cell>
        </row>
        <row r="524">
          <cell r="A524" t="str">
            <v>ELE-CAB-290</v>
          </cell>
          <cell r="B524" t="str">
            <v>CABO DE COBRE FLEXÍVEL, CLASSE 5, ISOLAMENTO TIPO EPR/HEPR, NÃO HALOGENADO, ANTICHAMA, TERMOFIXO, UNIPOLAR, SEÇÃO 10 MM2, 90°C, 0,6/1KV</v>
          </cell>
          <cell r="C524" t="str">
            <v>M</v>
          </cell>
          <cell r="D524">
            <v>6.97</v>
          </cell>
        </row>
        <row r="525">
          <cell r="A525" t="str">
            <v>ELE-CAB-325</v>
          </cell>
          <cell r="B525" t="str">
            <v>CABO DE COBRE FLEXÍVEL, CLASSE 5, ISOLAMENTO TIPO EPR/HEPR, NÃO HALOGENADO, ANTICHAMA, TERMOFIXO, UNIPOLAR, SEÇÃO 120 MM2, 90°C, 0,6/1KV</v>
          </cell>
          <cell r="C525" t="str">
            <v>M</v>
          </cell>
          <cell r="D525">
            <v>58.02</v>
          </cell>
        </row>
        <row r="526">
          <cell r="A526" t="str">
            <v>ELE-CAB-270</v>
          </cell>
          <cell r="B526" t="str">
            <v>CABO DE COBRE FLEXÍVEL, CLASSE 5, ISOLAMENTO TIPO EPR/HEPR, NÃO HALOGENADO, ANTICHAMA, TERMOFIXO, UNIPOLAR, SEÇÃO 1,5 MM2, 90°C, 0,6/1KV</v>
          </cell>
          <cell r="C526" t="str">
            <v>M</v>
          </cell>
          <cell r="D526">
            <v>2.23</v>
          </cell>
        </row>
        <row r="527">
          <cell r="A527" t="str">
            <v>ELE-CAB-330</v>
          </cell>
          <cell r="B527" t="str">
            <v>CABO DE COBRE FLEXÍVEL, CLASSE 5, ISOLAMENTO TIPO EPR/HEPR, NÃO HALOGENADO, ANTICHAMA, TERMOFIXO, UNIPOLAR, SEÇÃO 150 MM2, 90°C, 0,6/1KV</v>
          </cell>
          <cell r="C527" t="str">
            <v>M</v>
          </cell>
          <cell r="D527">
            <v>78.89</v>
          </cell>
        </row>
        <row r="528">
          <cell r="A528" t="str">
            <v>ELE-CAB-295</v>
          </cell>
          <cell r="B528" t="str">
            <v>CABO DE COBRE FLEXÍVEL, CLASSE 5, ISOLAMENTO TIPO EPR/HEPR, NÃO HALOGENADO, ANTICHAMA, TERMOFIXO, UNIPOLAR, SEÇÃO 16 MM2, 90°C, 0,6/1KV</v>
          </cell>
          <cell r="C528" t="str">
            <v>M</v>
          </cell>
          <cell r="D528">
            <v>10.46</v>
          </cell>
        </row>
        <row r="529">
          <cell r="A529" t="str">
            <v>ELE-CAB-335</v>
          </cell>
          <cell r="B529" t="str">
            <v>CABO DE COBRE FLEXÍVEL, CLASSE 5, ISOLAMENTO TIPO EPR/HEPR, NÃO HALOGENADO, ANTICHAMA, TERMOFIXO, UNIPOLAR, SEÇÃO 185 MM2, 90°C, 0,6/1KV</v>
          </cell>
          <cell r="C529" t="str">
            <v>M</v>
          </cell>
          <cell r="D529">
            <v>85.85</v>
          </cell>
        </row>
        <row r="530">
          <cell r="A530" t="str">
            <v>ELE-CAB-340</v>
          </cell>
          <cell r="B530" t="str">
            <v>CABO DE COBRE FLEXÍVEL, CLASSE 5, ISOLAMENTO TIPO EPR/HEPR, NÃO HALOGENADO, ANTICHAMA, TERMOFIXO, UNIPOLAR, SEÇÃO 240 MM2, 90°C, 0,6/1KV</v>
          </cell>
          <cell r="C530" t="str">
            <v>M</v>
          </cell>
          <cell r="D530">
            <v>116.09</v>
          </cell>
        </row>
        <row r="531">
          <cell r="A531" t="str">
            <v>ELE-CAB-275</v>
          </cell>
          <cell r="B531" t="str">
            <v>CABO DE COBRE FLEXÍVEL, CLASSE 5, ISOLAMENTO TIPO EPR/HEPR, NÃO HALOGENADO, ANTICHAMA, TERMOFIXO, UNIPOLAR, SEÇÃO 2,5 MM2, 90°C, 0,6/1KV</v>
          </cell>
          <cell r="C531" t="str">
            <v>M</v>
          </cell>
          <cell r="D531">
            <v>3.01</v>
          </cell>
        </row>
        <row r="532">
          <cell r="A532" t="str">
            <v>ELE-CAB-300</v>
          </cell>
          <cell r="B532" t="str">
            <v>CABO DE COBRE FLEXÍVEL, CLASSE 5, ISOLAMENTO TIPO EPR/HEPR, NÃO HALOGENADO, ANTICHAMA, TERMOFIXO, UNIPOLAR, SEÇÃO 25 MM2, 90°C, 0,6/1KV</v>
          </cell>
          <cell r="C532" t="str">
            <v>M</v>
          </cell>
          <cell r="D532">
            <v>15.94</v>
          </cell>
        </row>
        <row r="533">
          <cell r="A533" t="str">
            <v>ELE-CAB-345</v>
          </cell>
          <cell r="B533" t="str">
            <v>CABO DE COBRE FLEXÍVEL, CLASSE 5, ISOLAMENTO TIPO EPR/HEPR, NÃO HALOGENADO, ANTICHAMA, TERMOFIXO, UNIPOLAR, SEÇÃO 300 MM2, 90°C, 0,6/1KV</v>
          </cell>
          <cell r="C533" t="str">
            <v>M</v>
          </cell>
          <cell r="D533">
            <v>134.83000000000001</v>
          </cell>
        </row>
        <row r="534">
          <cell r="A534" t="str">
            <v>ELE-CAB-305</v>
          </cell>
          <cell r="B534" t="str">
            <v>CABO DE COBRE FLEXÍVEL, CLASSE 5, ISOLAMENTO TIPO EPR/HEPR, NÃO HALOGENADO, ANTICHAMA, TERMOFIXO, UNIPOLAR, SEÇÃO 35 MM2, 90°C, 0,6/1KV</v>
          </cell>
          <cell r="C534" t="str">
            <v>M</v>
          </cell>
          <cell r="D534">
            <v>19.48</v>
          </cell>
        </row>
        <row r="535">
          <cell r="A535" t="str">
            <v>ELE-CAB-280</v>
          </cell>
          <cell r="B535" t="str">
            <v>CABO DE COBRE FLEXÍVEL, CLASSE 5, ISOLAMENTO TIPO EPR/HEPR, NÃO HALOGENADO, ANTICHAMA, TERMOFIXO, UNIPOLAR, SEÇÃO 4 MM2, 90°C, 0,6/1KV</v>
          </cell>
          <cell r="C535" t="str">
            <v>M</v>
          </cell>
          <cell r="D535">
            <v>3.99</v>
          </cell>
        </row>
        <row r="536">
          <cell r="A536" t="str">
            <v>ELE-CAB-350</v>
          </cell>
          <cell r="B536" t="str">
            <v>CABO DE COBRE FLEXÍVEL, CLASSE 5, ISOLAMENTO TIPO EPR/HEPR, NÃO HALOGENADO, ANTICHAMA, TERMOFIXO, UNIPOLAR, SEÇÃO 400 MM2, 90°C, 0,6/1KV</v>
          </cell>
          <cell r="C536" t="str">
            <v>M</v>
          </cell>
          <cell r="D536">
            <v>157.19999999999999</v>
          </cell>
        </row>
        <row r="537">
          <cell r="A537" t="str">
            <v>ELE-CAB-310</v>
          </cell>
          <cell r="B537" t="str">
            <v>CABO DE COBRE FLEXÍVEL, CLASSE 5, ISOLAMENTO TIPO EPR/HEPR, NÃO HALOGENADO, ANTICHAMA, TERMOFIXO, UNIPOLAR, SEÇÃO 50 MM2, 90°C, 0,6/1KV</v>
          </cell>
          <cell r="C537" t="str">
            <v>M</v>
          </cell>
          <cell r="D537">
            <v>25.36</v>
          </cell>
        </row>
        <row r="538">
          <cell r="A538" t="str">
            <v>ELE-CAB-355</v>
          </cell>
          <cell r="B538" t="str">
            <v>CABO DE COBRE FLEXÍVEL, CLASSE 5, ISOLAMENTO TIPO EPR/HEPR, NÃO HALOGENADO, ANTICHAMA, TERMOFIXO, UNIPOLAR, SEÇÃO 500 MM2, 90°C, 0,6/1KV</v>
          </cell>
          <cell r="C538" t="str">
            <v>M</v>
          </cell>
          <cell r="D538">
            <v>203.81</v>
          </cell>
        </row>
        <row r="539">
          <cell r="A539" t="str">
            <v>ELE-CAB-285</v>
          </cell>
          <cell r="B539" t="str">
            <v>CABO DE COBRE FLEXÍVEL, CLASSE 5, ISOLAMENTO TIPO EPR/HEPR, NÃO HALOGENADO, ANTICHAMA, TERMOFIXO, UNIPOLAR, SEÇÃO 6 MM2, 90°C, 0,6/1KV</v>
          </cell>
          <cell r="C539" t="str">
            <v>M</v>
          </cell>
          <cell r="D539">
            <v>5.37</v>
          </cell>
        </row>
        <row r="540">
          <cell r="A540" t="str">
            <v>ELE-CAB-315</v>
          </cell>
          <cell r="B540" t="str">
            <v>CABO DE COBRE FLEXÍVEL, CLASSE 5, ISOLAMENTO TIPO EPR/HEPR, NÃO HALOGENADO, ANTICHAMA, TERMOFIXO, UNIPOLAR, SEÇÃO 70 MM2, 90°C, 0,6/1KV</v>
          </cell>
          <cell r="C540" t="str">
            <v>M</v>
          </cell>
          <cell r="D540">
            <v>36.520000000000003</v>
          </cell>
        </row>
        <row r="541">
          <cell r="A541" t="str">
            <v>ELE-CAB-320</v>
          </cell>
          <cell r="B541" t="str">
            <v>CABO DE COBRE FLEXÍVEL, CLASSE 5, ISOLAMENTO TIPO EPR/HEPR, NÃO HALOGENADO, ANTICHAMA, TERMOFIXO, UNIPOLAR, SEÇÃO 95 MM2, 90°C, 0,6/1KV</v>
          </cell>
          <cell r="C541" t="str">
            <v>M</v>
          </cell>
          <cell r="D541">
            <v>50.32</v>
          </cell>
        </row>
        <row r="542">
          <cell r="A542" t="str">
            <v>ELE-CAB-250</v>
          </cell>
          <cell r="B542" t="str">
            <v>CABO DE COBRE FLEXÍVEL, CLASSE 5, ISOLAMENTO TIPO LSHF/ATOX, NÃO HALOGENADO, ANTICHAMA, TERMOPLÁSTICO, UNIPOLAR, SEÇÃO 10 MM2, 70°C, 450/750V</v>
          </cell>
          <cell r="C542" t="str">
            <v>M</v>
          </cell>
          <cell r="D542">
            <v>6.99</v>
          </cell>
        </row>
        <row r="543">
          <cell r="A543" t="str">
            <v>-</v>
          </cell>
          <cell r="B543" t="str">
            <v>CABO DE COBRE FLEXÍVEL, CLASSE 5, ISOLAMENTO TIPO LSHF/ATOX, NÃO HALOGENADO, ANTICHAMA, TERMOPLÁSTICO, UNIPOLAR, SEÇÃO 10 MM2, 90°C, 0,6/1KV</v>
          </cell>
          <cell r="C543" t="str">
            <v>M</v>
          </cell>
          <cell r="D543">
            <v>7.61</v>
          </cell>
        </row>
        <row r="544">
          <cell r="A544" t="str">
            <v>-</v>
          </cell>
          <cell r="B544" t="str">
            <v>CABO DE COBRE FLEXÍVEL, CLASSE 5, ISOLAMENTO TIPO LSHF/ATOX, NÃO HALOGENADO, ANTICHAMA, TERMOPLÁSTICO, UNIPOLAR, SEÇÃO 120 MM2, 90°C, 0,6/1KV</v>
          </cell>
          <cell r="C544" t="str">
            <v>M</v>
          </cell>
          <cell r="D544">
            <v>52.93</v>
          </cell>
        </row>
        <row r="545">
          <cell r="A545" t="str">
            <v>ELE-CAB-230</v>
          </cell>
          <cell r="B545" t="str">
            <v>CABO DE COBRE FLEXÍVEL, CLASSE 5, ISOLAMENTO TIPO LSHF/ATOX, NÃO HALOGENADO, ANTICHAMA, TERMOPLÁSTICO, UNIPOLAR, SEÇÃO 1,5 MM2, 70°C, 450/750V</v>
          </cell>
          <cell r="C545" t="str">
            <v>M</v>
          </cell>
          <cell r="D545">
            <v>1.62</v>
          </cell>
        </row>
        <row r="546">
          <cell r="A546" t="str">
            <v>-</v>
          </cell>
          <cell r="B546" t="str">
            <v>CABO DE COBRE FLEXÍVEL, CLASSE 5, ISOLAMENTO TIPO LSHF/ATOX, NÃO HALOGENADO, ANTICHAMA, TERMOPLÁSTICO, UNIPOLAR, SEÇÃO 1,5 MM2, 90°C, 0,6/1KV</v>
          </cell>
          <cell r="C546" t="str">
            <v>M</v>
          </cell>
          <cell r="D546">
            <v>2.88</v>
          </cell>
        </row>
        <row r="547">
          <cell r="A547" t="str">
            <v>-</v>
          </cell>
          <cell r="B547" t="str">
            <v>CABO DE COBRE FLEXÍVEL, CLASSE 5, ISOLAMENTO TIPO LSHF/ATOX, NÃO HALOGENADO, ANTICHAMA, TERMOPLÁSTICO, UNIPOLAR, SEÇÃO 150 MM2, 90°C, 0,6/1KV</v>
          </cell>
          <cell r="C547" t="str">
            <v>M</v>
          </cell>
          <cell r="D547">
            <v>66.19</v>
          </cell>
        </row>
        <row r="548">
          <cell r="A548" t="str">
            <v>ELE-CAB-255</v>
          </cell>
          <cell r="B548" t="str">
            <v>CABO DE COBRE FLEXÍVEL, CLASSE 5, ISOLAMENTO TIPO LSHF/ATOX, NÃO HALOGENADO, ANTICHAMA, TERMOPLÁSTICO, UNIPOLAR, SEÇÃO 16 MM2, 70°C, 450/750V</v>
          </cell>
          <cell r="C548" t="str">
            <v>M</v>
          </cell>
          <cell r="D548">
            <v>9.2200000000000006</v>
          </cell>
        </row>
        <row r="549">
          <cell r="A549" t="str">
            <v>-</v>
          </cell>
          <cell r="B549" t="str">
            <v>CABO DE COBRE FLEXÍVEL, CLASSE 5, ISOLAMENTO TIPO LSHF/ATOX, NÃO HALOGENADO, ANTICHAMA, TERMOPLÁSTICO, UNIPOLAR, SEÇÃO 16 MM2, 90°C, 0,6/1KV</v>
          </cell>
          <cell r="C549" t="str">
            <v>M</v>
          </cell>
          <cell r="D549">
            <v>10.09</v>
          </cell>
        </row>
        <row r="550">
          <cell r="A550" t="str">
            <v>-</v>
          </cell>
          <cell r="B550" t="str">
            <v>CABO DE COBRE FLEXÍVEL, CLASSE 5, ISOLAMENTO TIPO LSHF/ATOX, NÃO HALOGENADO, ANTICHAMA, TERMOPLÁSTICO, UNIPOLAR, SEÇÃO 185 MM2, 90°C, 0,6/1KV</v>
          </cell>
          <cell r="C550" t="str">
            <v>M</v>
          </cell>
          <cell r="D550">
            <v>78.88</v>
          </cell>
        </row>
        <row r="551">
          <cell r="A551" t="str">
            <v>-</v>
          </cell>
          <cell r="B551" t="str">
            <v>CABO DE COBRE FLEXÍVEL, CLASSE 5, ISOLAMENTO TIPO LSHF/ATOX, NÃO HALOGENADO, ANTICHAMA, TERMOPLÁSTICO, UNIPOLAR, SEÇÃO 240 MM2, 90°C, 0,6/1KV</v>
          </cell>
          <cell r="C551" t="str">
            <v>M</v>
          </cell>
          <cell r="D551">
            <v>103.52</v>
          </cell>
        </row>
        <row r="552">
          <cell r="A552" t="str">
            <v>ELE-CAB-235</v>
          </cell>
          <cell r="B552" t="str">
            <v>CABO DE COBRE FLEXÍVEL, CLASSE 5, ISOLAMENTO TIPO LSHF/ATOX, NÃO HALOGENADO, ANTICHAMA, TERMOPLÁSTICO, UNIPOLAR, SEÇÃO 2,5 MM2, 70°C, 450/750V</v>
          </cell>
          <cell r="C552" t="str">
            <v>M</v>
          </cell>
          <cell r="D552">
            <v>2.2000000000000002</v>
          </cell>
        </row>
        <row r="553">
          <cell r="A553" t="str">
            <v>ELE-CAB-260</v>
          </cell>
          <cell r="B553" t="str">
            <v>CABO DE COBRE FLEXÍVEL, CLASSE 5, ISOLAMENTO TIPO LSHF/ATOX, NÃO HALOGENADO, ANTICHAMA, TERMOPLÁSTICO, UNIPOLAR, SEÇÃO 25 MM2, 70°C, 450/750V</v>
          </cell>
          <cell r="C553" t="str">
            <v>M</v>
          </cell>
          <cell r="D553">
            <v>12.25</v>
          </cell>
        </row>
        <row r="554">
          <cell r="A554" t="str">
            <v>-</v>
          </cell>
          <cell r="B554" t="str">
            <v>CABO DE COBRE FLEXÍVEL, CLASSE 5, ISOLAMENTO TIPO LSHF/ATOX, NÃO HALOGENADO, ANTICHAMA, TERMOPLÁSTICO, UNIPOLAR, SEÇÃO 2,5 MM2, 90°C, 0,6/1KV</v>
          </cell>
          <cell r="C554" t="str">
            <v>M</v>
          </cell>
          <cell r="D554">
            <v>2.75</v>
          </cell>
        </row>
        <row r="555">
          <cell r="A555" t="str">
            <v>-</v>
          </cell>
          <cell r="B555" t="str">
            <v>CABO DE COBRE FLEXÍVEL, CLASSE 5, ISOLAMENTO TIPO LSHF/ATOX, NÃO HALOGENADO, ANTICHAMA, TERMOPLÁSTICO, UNIPOLAR, SEÇÃO 25 MM2, 90°C, 0,6/1KV</v>
          </cell>
          <cell r="C555" t="str">
            <v>M</v>
          </cell>
          <cell r="D555">
            <v>13.84</v>
          </cell>
        </row>
        <row r="556">
          <cell r="A556" t="str">
            <v>ELE-CAB-265</v>
          </cell>
          <cell r="B556" t="str">
            <v>CABO DE COBRE FLEXÍVEL, CLASSE 5, ISOLAMENTO TIPO LSHF/ATOX, NÃO HALOGENADO, ANTICHAMA, TERMOPLÁSTICO, UNIPOLAR, SEÇÃO 35 MM2, 70°C, 450/750V</v>
          </cell>
          <cell r="C556" t="str">
            <v>M</v>
          </cell>
          <cell r="D556">
            <v>15.91</v>
          </cell>
        </row>
        <row r="557">
          <cell r="A557" t="str">
            <v>-</v>
          </cell>
          <cell r="B557" t="str">
            <v>CABO DE COBRE FLEXÍVEL, CLASSE 5, ISOLAMENTO TIPO LSHF/ATOX, NÃO HALOGENADO, ANTICHAMA, TERMOPLÁSTICO, UNIPOLAR, SEÇÃO 35 MM2, 90°C, 0,6/1KV</v>
          </cell>
          <cell r="C557" t="str">
            <v>M</v>
          </cell>
          <cell r="D557">
            <v>17.82</v>
          </cell>
        </row>
        <row r="558">
          <cell r="A558" t="str">
            <v>ELE-CAB-240</v>
          </cell>
          <cell r="B558" t="str">
            <v>CABO DE COBRE FLEXÍVEL, CLASSE 5, ISOLAMENTO TIPO LSHF/ATOX, NÃO HALOGENADO, ANTICHAMA, TERMOPLÁSTICO, UNIPOLAR, SEÇÃO 4 MM2, 70°C, 450/750V</v>
          </cell>
          <cell r="C558" t="str">
            <v>M</v>
          </cell>
          <cell r="D558">
            <v>2.98</v>
          </cell>
        </row>
        <row r="559">
          <cell r="A559" t="str">
            <v>-</v>
          </cell>
          <cell r="B559" t="str">
            <v>CABO DE COBRE FLEXÍVEL, CLASSE 5, ISOLAMENTO TIPO LSHF/ATOX, NÃO HALOGENADO, ANTICHAMA, TERMOPLÁSTICO, UNIPOLAR, SEÇÃO 4 MM2, 90°C, 0,6/1KV</v>
          </cell>
          <cell r="C559" t="str">
            <v>M</v>
          </cell>
          <cell r="D559">
            <v>3.6</v>
          </cell>
        </row>
        <row r="560">
          <cell r="A560" t="str">
            <v>-</v>
          </cell>
          <cell r="B560" t="str">
            <v>CABO DE COBRE FLEXÍVEL, CLASSE 5, ISOLAMENTO TIPO LSHF/ATOX, NÃO HALOGENADO, ANTICHAMA, TERMOPLÁSTICO, UNIPOLAR, SEÇÃO 50 MM2, 90°C, 0,6/1KV</v>
          </cell>
          <cell r="C560" t="str">
            <v>M</v>
          </cell>
          <cell r="D560">
            <v>24.55</v>
          </cell>
        </row>
        <row r="561">
          <cell r="A561" t="str">
            <v>ELE-CAB-245</v>
          </cell>
          <cell r="B561" t="str">
            <v>CABO DE COBRE FLEXÍVEL, CLASSE 5, ISOLAMENTO TIPO LSHF/ATOX, NÃO HALOGENADO, ANTICHAMA, TERMOPLÁSTICO, UNIPOLAR, SEÇÃO 6 MM2, 70°C, 450/750V</v>
          </cell>
          <cell r="C561" t="str">
            <v>M</v>
          </cell>
          <cell r="D561">
            <v>4.08</v>
          </cell>
        </row>
        <row r="562">
          <cell r="A562" t="str">
            <v>-</v>
          </cell>
          <cell r="B562" t="str">
            <v>CABO DE COBRE FLEXÍVEL, CLASSE 5, ISOLAMENTO TIPO LSHF/ATOX, NÃO HALOGENADO, ANTICHAMA, TERMOPLÁSTICO, UNIPOLAR, SEÇÃO 6 MM2, 90°C, 0,6/1KV</v>
          </cell>
          <cell r="C562" t="str">
            <v>M</v>
          </cell>
          <cell r="D562">
            <v>4.8499999999999996</v>
          </cell>
        </row>
        <row r="563">
          <cell r="A563" t="str">
            <v>-</v>
          </cell>
          <cell r="B563" t="str">
            <v>CABO DE COBRE FLEXÍVEL, CLASSE 5, ISOLAMENTO TIPO LSHF/ATOX, NÃO HALOGENADO, ANTICHAMA, TERMOPLÁSTICO, UNIPOLAR, SEÇÃO 70 MM2, 90°C, 0,6/1KV</v>
          </cell>
          <cell r="C563" t="str">
            <v>M</v>
          </cell>
          <cell r="D563">
            <v>32.74</v>
          </cell>
        </row>
        <row r="564">
          <cell r="A564" t="str">
            <v>-</v>
          </cell>
          <cell r="B564" t="str">
            <v>CABO DE COBRE FLEXÍVEL, CLASSE 5, ISOLAMENTO TIPO LSHF/ATOX, NÃO HALOGENADO, ANTICHAMA, TERMOPLÁSTICO, UNIPOLAR, SEÇÃO 95 MM2, 90°C, 0,6/1KV</v>
          </cell>
          <cell r="C564" t="str">
            <v>M</v>
          </cell>
          <cell r="D564">
            <v>42.24</v>
          </cell>
        </row>
        <row r="565">
          <cell r="A565" t="str">
            <v>ELE-COR-010</v>
          </cell>
          <cell r="B565" t="str">
            <v>CABO DE COBRE NÚ # 10 MM2, ENTERRADO, EXCLUSIVE ESCAVAÇÃO E REATERRO</v>
          </cell>
          <cell r="C565" t="str">
            <v>M</v>
          </cell>
          <cell r="D565">
            <v>6.82</v>
          </cell>
        </row>
        <row r="566">
          <cell r="A566" t="str">
            <v>ELE-COR-015</v>
          </cell>
          <cell r="B566" t="str">
            <v>CABO DE COBRE NÚ # 16 MM2, ENTERRADO, EXCLUSIVE ESCAVAÇÃO E REATERRO</v>
          </cell>
          <cell r="C566" t="str">
            <v>M</v>
          </cell>
          <cell r="D566">
            <v>10.11</v>
          </cell>
        </row>
        <row r="567">
          <cell r="A567" t="str">
            <v>ELE-COR-020</v>
          </cell>
          <cell r="B567" t="str">
            <v>CABO DE COBRE NÚ # 25 MM2, ENTERRADO, EXCLUSIVE ESCAVAÇÃO E REATERRO</v>
          </cell>
          <cell r="C567" t="str">
            <v>M</v>
          </cell>
          <cell r="D567">
            <v>13.79</v>
          </cell>
        </row>
        <row r="568">
          <cell r="A568" t="str">
            <v>ELE-COR-025</v>
          </cell>
          <cell r="B568" t="str">
            <v>CABO DE COBRE NÚ # 35 MM2, ENTERRADO, EXCLUSIVE ESCAVAÇÃO E REATERRO</v>
          </cell>
          <cell r="C568" t="str">
            <v>M</v>
          </cell>
          <cell r="D568">
            <v>19.149999999999999</v>
          </cell>
        </row>
        <row r="569">
          <cell r="A569" t="str">
            <v>ELE-COR-030</v>
          </cell>
          <cell r="B569" t="str">
            <v>CABO DE COBRE NÚ # 50 MM2, ENTERRADO, EXCLUSIVE ESCAVAÇÃO E REATERRO</v>
          </cell>
          <cell r="C569" t="str">
            <v>M</v>
          </cell>
          <cell r="D569">
            <v>25.65</v>
          </cell>
        </row>
        <row r="570">
          <cell r="A570" t="str">
            <v>ELE-COR-005</v>
          </cell>
          <cell r="B570" t="str">
            <v>CABO DE COBRE NÚ # 6 MM2, ENTERRADO, EXCLUSIVE ESCAVAÇÃO E REATERRO</v>
          </cell>
          <cell r="C570" t="str">
            <v>M</v>
          </cell>
          <cell r="D570">
            <v>5.44</v>
          </cell>
        </row>
        <row r="571">
          <cell r="A571" t="str">
            <v>ELE-COR-035</v>
          </cell>
          <cell r="B571" t="str">
            <v>CABO DE COBRE NÚ # 70 MM2, ENTERRADO, EXCLUSIVE ESCAVAÇÃO E REATERRO</v>
          </cell>
          <cell r="C571" t="str">
            <v>M</v>
          </cell>
          <cell r="D571">
            <v>34.58</v>
          </cell>
        </row>
        <row r="572">
          <cell r="A572" t="str">
            <v>ELE-COR-040</v>
          </cell>
          <cell r="B572" t="str">
            <v>CABO DE COBRE NÚ # 95 MM2, ENTERRADO, EXCLUSIVE ESCAVAÇÃO E REATERRO</v>
          </cell>
          <cell r="C572" t="str">
            <v>M</v>
          </cell>
          <cell r="D572">
            <v>47.62</v>
          </cell>
        </row>
        <row r="573">
          <cell r="A573" t="str">
            <v>ELE-CAB-180</v>
          </cell>
          <cell r="B573" t="str">
            <v>CABO TELEFÔNICO CCE-APL-50.2</v>
          </cell>
          <cell r="C573" t="str">
            <v>M</v>
          </cell>
          <cell r="D573">
            <v>14.69</v>
          </cell>
        </row>
        <row r="574">
          <cell r="A574" t="str">
            <v>ELE-CAB-185</v>
          </cell>
          <cell r="B574" t="str">
            <v>CABO TELEFÔNICO CCE-APL-50.3</v>
          </cell>
          <cell r="C574" t="str">
            <v>M</v>
          </cell>
          <cell r="D574">
            <v>14.88</v>
          </cell>
        </row>
        <row r="575">
          <cell r="A575" t="str">
            <v>ELE-CAB-190</v>
          </cell>
          <cell r="B575" t="str">
            <v>CABO TELEFÔNICO CCE-APL-50.4</v>
          </cell>
          <cell r="C575" t="str">
            <v>M</v>
          </cell>
          <cell r="D575">
            <v>15.02</v>
          </cell>
        </row>
        <row r="576">
          <cell r="A576" t="str">
            <v>ELE-CAB-195</v>
          </cell>
          <cell r="B576" t="str">
            <v>CABO TELEFÔNICO CCE-APL-50.5</v>
          </cell>
          <cell r="C576" t="str">
            <v>M</v>
          </cell>
          <cell r="D576">
            <v>15.21</v>
          </cell>
        </row>
        <row r="577">
          <cell r="A577" t="str">
            <v>ELE-CAB-200</v>
          </cell>
          <cell r="B577" t="str">
            <v>CABO TELEFÔNICO CCE-APL-50.6</v>
          </cell>
          <cell r="C577" t="str">
            <v>M</v>
          </cell>
          <cell r="D577">
            <v>15.48</v>
          </cell>
        </row>
        <row r="578">
          <cell r="A578" t="str">
            <v>ELE-CAB-155</v>
          </cell>
          <cell r="B578" t="str">
            <v>CABO TELEFÔNICO CI 50.10</v>
          </cell>
          <cell r="C578" t="str">
            <v>M</v>
          </cell>
          <cell r="D578">
            <v>7.61</v>
          </cell>
        </row>
        <row r="579">
          <cell r="A579" t="str">
            <v>ELE-CAB-175</v>
          </cell>
          <cell r="B579" t="str">
            <v>CABO TELEFÔNICO CI 50.100</v>
          </cell>
          <cell r="C579" t="str">
            <v>M</v>
          </cell>
          <cell r="D579">
            <v>42.89</v>
          </cell>
        </row>
        <row r="580">
          <cell r="A580" t="str">
            <v>ELE-CAB-160</v>
          </cell>
          <cell r="B580" t="str">
            <v>CABO TELEFÔNICO CI 50.20</v>
          </cell>
          <cell r="C580" t="str">
            <v>M</v>
          </cell>
          <cell r="D580">
            <v>15.21</v>
          </cell>
        </row>
        <row r="581">
          <cell r="A581" t="str">
            <v>ELE-CAB-165</v>
          </cell>
          <cell r="B581" t="str">
            <v>CABO TELEFÔNICO CI 50.30</v>
          </cell>
          <cell r="C581" t="str">
            <v>M</v>
          </cell>
          <cell r="D581">
            <v>18.010000000000002</v>
          </cell>
        </row>
        <row r="582">
          <cell r="A582" t="str">
            <v>ELE-CAB-170</v>
          </cell>
          <cell r="B582" t="str">
            <v>CABO TELEFÔNICO CI 50.50</v>
          </cell>
          <cell r="C582" t="str">
            <v>M</v>
          </cell>
          <cell r="D582">
            <v>20.76</v>
          </cell>
        </row>
        <row r="583">
          <cell r="A583" t="str">
            <v>ELE-CAB-205</v>
          </cell>
          <cell r="B583" t="str">
            <v>CABO TELEFÔNICO CTP-APL-5N 50.10</v>
          </cell>
          <cell r="C583" t="str">
            <v>M</v>
          </cell>
          <cell r="D583">
            <v>31.78</v>
          </cell>
        </row>
        <row r="584">
          <cell r="A584" t="str">
            <v>ELE-CAB-225</v>
          </cell>
          <cell r="B584" t="str">
            <v>CABO TELEFÔNICO CTP-APL-5N 50.100</v>
          </cell>
          <cell r="C584" t="str">
            <v>M</v>
          </cell>
          <cell r="D584">
            <v>73.709999999999994</v>
          </cell>
        </row>
        <row r="585">
          <cell r="A585" t="str">
            <v>ELE-CAB-210</v>
          </cell>
          <cell r="B585" t="str">
            <v>CABO TELEFÔNICO CTP-APL-5N 50.20</v>
          </cell>
          <cell r="C585" t="str">
            <v>M</v>
          </cell>
          <cell r="D585">
            <v>35.96</v>
          </cell>
        </row>
        <row r="586">
          <cell r="A586" t="str">
            <v>ELE-CAB-215</v>
          </cell>
          <cell r="B586" t="str">
            <v>CABO TELEFÔNICO CTP-APL-5N 50.30</v>
          </cell>
          <cell r="C586" t="str">
            <v>M</v>
          </cell>
          <cell r="D586">
            <v>39.47</v>
          </cell>
        </row>
        <row r="587">
          <cell r="A587" t="str">
            <v>ELE-CAB-220</v>
          </cell>
          <cell r="B587" t="str">
            <v>CABO TELEFÔNICO CTP-APL-5N 50.50</v>
          </cell>
          <cell r="C587" t="str">
            <v>M</v>
          </cell>
          <cell r="D587">
            <v>40.5</v>
          </cell>
        </row>
        <row r="588">
          <cell r="A588" t="str">
            <v>ELE-CXS-110</v>
          </cell>
          <cell r="B588" t="str">
            <v>CAIXA ALVENARIA 70 X 70 X 50 CM PARA REFLETOR, COM GRADE, TIPO 1, INCLUSIVE ESCAVAÇÃO, REATERRO E BOTA-FORA</v>
          </cell>
          <cell r="C588" t="str">
            <v>U</v>
          </cell>
          <cell r="D588">
            <v>428.45</v>
          </cell>
        </row>
        <row r="589">
          <cell r="A589" t="str">
            <v>ELE-CXS-115</v>
          </cell>
          <cell r="B589" t="str">
            <v>CAIXA ALVENARIA 90 X 90 X 65 CM PARA REFLETOR, COM GRADE, TIPO 2, INCLUSIVE ESCAVAÇÃO, REATERRO E BOTA-FORA</v>
          </cell>
          <cell r="C589" t="str">
            <v>U</v>
          </cell>
          <cell r="D589">
            <v>649.34</v>
          </cell>
        </row>
        <row r="590">
          <cell r="A590" t="str">
            <v>ELE-CXS-065</v>
          </cell>
          <cell r="B590" t="str">
            <v>CAIXA DE CHAPA ESMALTADA, FUNDO MÓVEL OCTOGONAL DUPLO</v>
          </cell>
          <cell r="C590" t="str">
            <v>U</v>
          </cell>
          <cell r="D590">
            <v>7.04</v>
          </cell>
        </row>
        <row r="591">
          <cell r="A591" t="str">
            <v>ELE-CXS-050</v>
          </cell>
          <cell r="B591" t="str">
            <v>CAIXA DE CHAPA ESMALTADA, FUNDO MÓVEL 2"</v>
          </cell>
          <cell r="C591" t="str">
            <v>U</v>
          </cell>
          <cell r="D591">
            <v>7.04</v>
          </cell>
        </row>
        <row r="592">
          <cell r="A592" t="str">
            <v>ELE-CXS-055</v>
          </cell>
          <cell r="B592" t="str">
            <v>CAIXA DE CHAPA ESMALTADA, FUNDO MÓVEL 3"</v>
          </cell>
          <cell r="C592" t="str">
            <v>U</v>
          </cell>
          <cell r="D592">
            <v>7.04</v>
          </cell>
        </row>
        <row r="593">
          <cell r="A593" t="str">
            <v>ELE-CXS-060</v>
          </cell>
          <cell r="B593" t="str">
            <v>CAIXA DE CHAPA ESMALTADA, FUNDO MÓVEL 4"</v>
          </cell>
          <cell r="C593" t="str">
            <v>U</v>
          </cell>
          <cell r="D593">
            <v>7.04</v>
          </cell>
        </row>
        <row r="594">
          <cell r="A594" t="str">
            <v>ELE-PER-090</v>
          </cell>
          <cell r="B594" t="str">
            <v>CAIXA DE DERIVAÇÃO "C" EM CHAPA DE AÇO PARA PERFILADO</v>
          </cell>
          <cell r="C594" t="str">
            <v>U</v>
          </cell>
          <cell r="D594">
            <v>22.24</v>
          </cell>
        </row>
        <row r="595">
          <cell r="A595" t="str">
            <v>ELE-PER-095</v>
          </cell>
          <cell r="B595" t="str">
            <v>CAIXA DE DERIVAÇÃO "I" EM CHAPA DE AÇO PARA PERFILADO</v>
          </cell>
          <cell r="C595" t="str">
            <v>U</v>
          </cell>
          <cell r="D595">
            <v>22.24</v>
          </cell>
        </row>
        <row r="596">
          <cell r="A596" t="str">
            <v>ELE-PER-100</v>
          </cell>
          <cell r="B596" t="str">
            <v>CAIXA DE DERIVAÇÃO "L" EM CHAPA DE AÇO PARA PERFILADO</v>
          </cell>
          <cell r="C596" t="str">
            <v>U</v>
          </cell>
          <cell r="D596">
            <v>22.24</v>
          </cell>
        </row>
        <row r="597">
          <cell r="A597" t="str">
            <v>ELE-PER-105</v>
          </cell>
          <cell r="B597" t="str">
            <v>CAIXA DE DERIVAÇÃO "T" EM CHAPA DE AÇO PARA PERFILADO</v>
          </cell>
          <cell r="C597" t="str">
            <v>U</v>
          </cell>
          <cell r="D597">
            <v>22.24</v>
          </cell>
        </row>
        <row r="598">
          <cell r="A598" t="str">
            <v>ELE-PER-110</v>
          </cell>
          <cell r="B598" t="str">
            <v>CAIXA DE DERIVAÇÃO "X" EM CHAPA DE AÇO PARA PERFILADO</v>
          </cell>
          <cell r="C598" t="str">
            <v>U</v>
          </cell>
          <cell r="D598">
            <v>22.24</v>
          </cell>
        </row>
        <row r="599">
          <cell r="A599" t="str">
            <v>ELE-CXS-140</v>
          </cell>
          <cell r="B599" t="str">
            <v>CAIXA DE DISTRIBUIÇÃO GERAL OU DERIVAÇÃO DG Nº3</v>
          </cell>
          <cell r="C599" t="str">
            <v>U</v>
          </cell>
          <cell r="D599">
            <v>186.09</v>
          </cell>
        </row>
        <row r="600">
          <cell r="A600" t="str">
            <v>ELE-CXS-145</v>
          </cell>
          <cell r="B600" t="str">
            <v>CAIXA DE DISTRIBUIÇÃO GERAL OU DERIVAÇÃO DG Nº4</v>
          </cell>
          <cell r="C600" t="str">
            <v>U</v>
          </cell>
          <cell r="D600">
            <v>266.05</v>
          </cell>
        </row>
        <row r="601">
          <cell r="A601" t="str">
            <v>ELE-CXS-150</v>
          </cell>
          <cell r="B601" t="str">
            <v>CAIXA DE DISTRIBUIÇÃO GERAL OU DERIVAÇÃO DG Nº5</v>
          </cell>
          <cell r="C601" t="str">
            <v>U</v>
          </cell>
          <cell r="D601">
            <v>390.1</v>
          </cell>
        </row>
        <row r="602">
          <cell r="A602" t="str">
            <v>ELE-CXS-155</v>
          </cell>
          <cell r="B602" t="str">
            <v>CAIXA DE DISTRIBUIÇÃO GERAL OU DERIVAÇÃO DG Nº6</v>
          </cell>
          <cell r="C602" t="str">
            <v>U</v>
          </cell>
          <cell r="D602">
            <v>798.36</v>
          </cell>
        </row>
        <row r="603">
          <cell r="A603" t="str">
            <v>ELE-CXS-195</v>
          </cell>
          <cell r="B603" t="str">
            <v>CAIXA DE EMBUTIR EM PVC PARA PAREDES DE GESSO ACARTONADO , 4 X 2"</v>
          </cell>
          <cell r="C603" t="str">
            <v>U</v>
          </cell>
          <cell r="D603">
            <v>11.89</v>
          </cell>
        </row>
        <row r="604">
          <cell r="A604" t="str">
            <v>ELE-CXS-200</v>
          </cell>
          <cell r="B604" t="str">
            <v>CAIXA DE EMBUTIR EM PVC PARA PAREDES DE GESSO ACARTONADO , 4 X 4"</v>
          </cell>
          <cell r="C604" t="str">
            <v>U</v>
          </cell>
          <cell r="D604">
            <v>12.94</v>
          </cell>
        </row>
        <row r="605">
          <cell r="A605" t="str">
            <v>ELE-CXS-035</v>
          </cell>
          <cell r="B605" t="str">
            <v>CAIXA DE FERRO ESMALTADA 2 X 4"</v>
          </cell>
          <cell r="C605" t="str">
            <v>U</v>
          </cell>
          <cell r="D605">
            <v>5.96</v>
          </cell>
        </row>
        <row r="606">
          <cell r="A606" t="str">
            <v>ELE-CXS-045</v>
          </cell>
          <cell r="B606" t="str">
            <v>CAIXA DE FERRO ESMALTADA 3 X 3"</v>
          </cell>
          <cell r="C606" t="str">
            <v>U</v>
          </cell>
          <cell r="D606">
            <v>6.68</v>
          </cell>
        </row>
        <row r="607">
          <cell r="A607" t="str">
            <v>ELE-CXS-040</v>
          </cell>
          <cell r="B607" t="str">
            <v>CAIXA DE FERRO ESMALTADA 4 X 4"</v>
          </cell>
          <cell r="C607" t="str">
            <v>U</v>
          </cell>
          <cell r="D607">
            <v>6.68</v>
          </cell>
        </row>
        <row r="608">
          <cell r="A608" t="str">
            <v>ELE-CXS-180</v>
          </cell>
          <cell r="B608" t="str">
            <v>CAIXA DE LIGAÇÃO DE PVC PARA ELETRODUTO FLEXÍVEL , OCTOGONAL COM ANEL DESLIZANTE, DIMENSÕES 3 X 3"</v>
          </cell>
          <cell r="C608" t="str">
            <v>U</v>
          </cell>
          <cell r="D608">
            <v>9.39</v>
          </cell>
        </row>
        <row r="609">
          <cell r="A609" t="str">
            <v>ELE-CXS-175</v>
          </cell>
          <cell r="B609" t="str">
            <v>CAIXA DE LIGAÇÃO DE PVC PARA ELETRODUTO FLEXÍVEL , OCTOGONAL COM FUNDO FIXO, DIMENSÕES 4 X 4"</v>
          </cell>
          <cell r="C609" t="str">
            <v>U</v>
          </cell>
          <cell r="D609">
            <v>7.86</v>
          </cell>
        </row>
        <row r="610">
          <cell r="A610" t="str">
            <v>ELE-CXS-170</v>
          </cell>
          <cell r="B610" t="str">
            <v>CAIXA DE LIGAÇÃO DE PVC PARA ELETRODUTO FLEXÍVEL , OCTOGONAL COM FUNDO MÓVEL, DIMENSÕES 4 X 4"</v>
          </cell>
          <cell r="C610" t="str">
            <v>U</v>
          </cell>
          <cell r="D610">
            <v>7.86</v>
          </cell>
        </row>
        <row r="611">
          <cell r="A611" t="str">
            <v>ELE-CXS-165</v>
          </cell>
          <cell r="B611" t="str">
            <v>CAIXA DE LIGAÇÃO DE PVC PARA ELETRODUTO FLEXÍVEL , QUADRADA, DIMENSÕES 4 X 4"</v>
          </cell>
          <cell r="C611" t="str">
            <v>U</v>
          </cell>
          <cell r="D611">
            <v>7.06</v>
          </cell>
        </row>
        <row r="612">
          <cell r="A612" t="str">
            <v>ELE-CXS-160</v>
          </cell>
          <cell r="B612" t="str">
            <v>CAIXA DE LIGAÇÃO DE PVC PARA ELETRODUTO FLEXÍVEL , RETANGULAR, DIMENSÕES 4 X 2"</v>
          </cell>
          <cell r="C612" t="str">
            <v>U</v>
          </cell>
          <cell r="D612">
            <v>6.01</v>
          </cell>
        </row>
        <row r="613">
          <cell r="A613" t="str">
            <v>ELE-CXS-190</v>
          </cell>
          <cell r="B613" t="str">
            <v>CAIXA DE LIGAÇÃO DE PVC RÍGIDO PARA ELETRODUTO ROSCÁVEL, QUADRADA, DIMENSÕES 4 X 4"</v>
          </cell>
          <cell r="C613" t="str">
            <v>U</v>
          </cell>
          <cell r="D613">
            <v>7.63</v>
          </cell>
        </row>
        <row r="614">
          <cell r="A614" t="str">
            <v>ELE-CXS-185</v>
          </cell>
          <cell r="B614" t="str">
            <v>CAIXA DE LIGAÇÃO DE PVC RÍGIDO PARA ELETRODUTO ROSCÁVEL, RETANGULAR, DIMENSÕES 4 X 2"</v>
          </cell>
          <cell r="C614" t="str">
            <v>U</v>
          </cell>
          <cell r="D614">
            <v>6.61</v>
          </cell>
        </row>
        <row r="615">
          <cell r="A615" t="str">
            <v>ELE-CXS-365</v>
          </cell>
          <cell r="B615" t="str">
            <v>CAIXA DE PASSAGEM CP-N2 INCLUSIVE TAMPA</v>
          </cell>
          <cell r="C615" t="str">
            <v>U</v>
          </cell>
          <cell r="D615">
            <v>54.8</v>
          </cell>
        </row>
        <row r="616">
          <cell r="A616" t="str">
            <v>ELE-CXS-105</v>
          </cell>
          <cell r="B616" t="str">
            <v>CAIXA DE PASSAGEM EM ALVENARIA E TAMPA DE CONCRETO, FUNDO DE BRITA, TIPO 1, 25 X 25 X 50 CM, INCLUSIVE ESCAVAÇÃO, REATERRO E BOTA-FORA</v>
          </cell>
          <cell r="C616" t="str">
            <v>U</v>
          </cell>
          <cell r="D616">
            <v>88.63</v>
          </cell>
        </row>
        <row r="617">
          <cell r="A617" t="str">
            <v>ELE-CXS-090</v>
          </cell>
          <cell r="B617" t="str">
            <v>CAIXA DE PASSAGEM EM ALVENARIA E TAMPA DE CONCRETO, FUNDO DE BRITA, TIPO 1, 30 X 30 X 40 CM, INCLUSIVE ESCAVAÇÃO, REATERRO E BOTA-FORA</v>
          </cell>
          <cell r="C617" t="str">
            <v>U</v>
          </cell>
          <cell r="D617">
            <v>88.48</v>
          </cell>
        </row>
        <row r="618">
          <cell r="A618" t="str">
            <v>ELE-CXS-095</v>
          </cell>
          <cell r="B618" t="str">
            <v>CAIXA DE PASSAGEM EM ALVENARIA E TAMPA DE CONCRETO, FUNDO DE BRITA, TIPO 1, 40 X 40 X 60 CM, INCLUSIVE ESCAVAÇÃO, REATERRO E BOTA-FORA</v>
          </cell>
          <cell r="C618" t="str">
            <v>U</v>
          </cell>
          <cell r="D618">
            <v>154.05000000000001</v>
          </cell>
        </row>
        <row r="619">
          <cell r="A619" t="str">
            <v>ELE-CXS-100</v>
          </cell>
          <cell r="B619" t="str">
            <v>CAIXA DE PASSAGEM EM ALVENARIA E TAMPA DE CONCRETO, FUNDO DE BRITA, TIPO 1, 50 X 50 X 60 CM, INCLUSIVE ESCAVAÇÃO, REATERRO E BOTA-FORA</v>
          </cell>
          <cell r="C619" t="str">
            <v>U</v>
          </cell>
          <cell r="D619">
            <v>192.13</v>
          </cell>
        </row>
        <row r="620">
          <cell r="A620" t="str">
            <v>ELE-CXS-019</v>
          </cell>
          <cell r="B620" t="str">
            <v>CAIXA DE PASSAGEM EM CHAPA DE AÇO COM TAMPA APARAFUSADA, SOBREPOR, 102 X 102 X 82 MM</v>
          </cell>
          <cell r="C620" t="str">
            <v>U</v>
          </cell>
          <cell r="D620">
            <v>20.56</v>
          </cell>
        </row>
        <row r="621">
          <cell r="A621" t="str">
            <v>ELE-CXS-020</v>
          </cell>
          <cell r="B621" t="str">
            <v>CAIXA DE PASSAGEM EM CHAPA DE AÇO COM TAMPA APARAFUSADA, SOBREPOR, 152 X 152 X 82 MM</v>
          </cell>
          <cell r="C621" t="str">
            <v>U</v>
          </cell>
          <cell r="D621">
            <v>38.04</v>
          </cell>
        </row>
        <row r="622">
          <cell r="A622" t="str">
            <v>ELE-CXS-025</v>
          </cell>
          <cell r="B622" t="str">
            <v>CAIXA DE PASSAGEM EM CHAPA DE AÇO COM TAMPA APARAFUSADA, SOBREPOR, 202 X 202 X 102 MM</v>
          </cell>
          <cell r="C622" t="str">
            <v>U</v>
          </cell>
          <cell r="D622">
            <v>65.739999999999995</v>
          </cell>
        </row>
        <row r="623">
          <cell r="A623" t="str">
            <v>ELE-CXS-026</v>
          </cell>
          <cell r="B623" t="str">
            <v>CAIXA DE PASSAGEM EM CHAPA DE AÇO COM TAMPA APARAFUSADA, SOBREPOR, 252 X 252 X 102 MM</v>
          </cell>
          <cell r="C623" t="str">
            <v>U</v>
          </cell>
          <cell r="D623">
            <v>73.44</v>
          </cell>
        </row>
        <row r="624">
          <cell r="A624" t="str">
            <v>ELE-CXS-030</v>
          </cell>
          <cell r="B624" t="str">
            <v>CAIXA DE PASSAGEM EM CHAPA DE AÇO COM TAMPA APARAFUSADA, SOBREPOR, 302 X 302 X 122 MM</v>
          </cell>
          <cell r="C624" t="str">
            <v>U</v>
          </cell>
          <cell r="D624">
            <v>105.96</v>
          </cell>
        </row>
        <row r="625">
          <cell r="A625" t="str">
            <v>ELE-CXS-031</v>
          </cell>
          <cell r="B625" t="str">
            <v>CAIXA DE PASSAGEM EM CHAPA DE AÇO COM TAMPA APARAFUSADA, SOBREPOR, 352 X 352 X 122 MM</v>
          </cell>
          <cell r="C625" t="str">
            <v>U</v>
          </cell>
          <cell r="D625">
            <v>85.85</v>
          </cell>
        </row>
        <row r="626">
          <cell r="A626" t="str">
            <v>ELE-CXS-005</v>
          </cell>
          <cell r="B626" t="str">
            <v>CAIXA DE PASSAGEM EM CHAPA DE AÇO, EMBUTIR 153 X 153 X 82 MM</v>
          </cell>
          <cell r="C626" t="str">
            <v>U</v>
          </cell>
          <cell r="D626">
            <v>77.59</v>
          </cell>
        </row>
        <row r="627">
          <cell r="A627" t="str">
            <v>ELE-CXS-010</v>
          </cell>
          <cell r="B627" t="str">
            <v>CAIXA DE PASSAGEM EM CHAPA DE AÇO, EMBUTIR 230 X 230 X 102 MM</v>
          </cell>
          <cell r="C627" t="str">
            <v>U</v>
          </cell>
          <cell r="D627">
            <v>92.06</v>
          </cell>
        </row>
        <row r="628">
          <cell r="A628" t="str">
            <v>ELE-CXS-015</v>
          </cell>
          <cell r="B628" t="str">
            <v>CAIXA DE PASSAGEM EM CHAPA DE AÇO, EMBUTIR 330 X 330 X 122 MM</v>
          </cell>
          <cell r="C628" t="str">
            <v>U</v>
          </cell>
          <cell r="D628">
            <v>85.5</v>
          </cell>
        </row>
        <row r="629">
          <cell r="A629" t="str">
            <v>ELE-PIS-020</v>
          </cell>
          <cell r="B629" t="str">
            <v>CAIXA DE PASSAGEM EM CHAPA DE AÇO PARA DUTO DE PISO, 1 NÍVEL, DIMENSÕES 25 X 140 MM</v>
          </cell>
          <cell r="C629" t="str">
            <v>U</v>
          </cell>
          <cell r="D629">
            <v>103.61</v>
          </cell>
        </row>
        <row r="630">
          <cell r="A630" t="str">
            <v>ELE-PIS-025</v>
          </cell>
          <cell r="B630" t="str">
            <v>CAIXA DE PASSAGEM EM CHAPA DE AÇO PARA DUTO DE PISO, 1 NÍVEL, DIMENSÕES 25 X 70 MM</v>
          </cell>
          <cell r="C630" t="str">
            <v>U</v>
          </cell>
          <cell r="D630">
            <v>79.13</v>
          </cell>
        </row>
        <row r="631">
          <cell r="A631" t="str">
            <v>ELE-PIS-030</v>
          </cell>
          <cell r="B631" t="str">
            <v>CAIXA DE PASSAGEM EM CHAPA DE AÇO PARA DUTO DE PISO, 2 NÍVEIS, DIMENSÕES 25 X 140 MM</v>
          </cell>
          <cell r="C631" t="str">
            <v>U</v>
          </cell>
          <cell r="D631">
            <v>134.65</v>
          </cell>
        </row>
        <row r="632">
          <cell r="A632" t="str">
            <v>ELE-CXS-380</v>
          </cell>
          <cell r="B632" t="str">
            <v>CAIXA DE PASSAGEM Nº 1 PADRÃO TELEBRÁS DIM. (10 X 10 X 5) CM EM CHAPA DE AÇO GALVANIZADO</v>
          </cell>
          <cell r="C632" t="str">
            <v>U</v>
          </cell>
          <cell r="D632">
            <v>44.96</v>
          </cell>
        </row>
        <row r="633">
          <cell r="A633" t="str">
            <v>ELE-CXS-129</v>
          </cell>
          <cell r="B633" t="str">
            <v>CAIXA DE PASSAGEM Nº 1 PADRÃO TELEBRÁS DIM. (10 X 10 X 5) CM EM CHAPA DE AÇO GALVANIZADO</v>
          </cell>
          <cell r="C633" t="str">
            <v>U</v>
          </cell>
          <cell r="D633">
            <v>44.96</v>
          </cell>
        </row>
        <row r="634">
          <cell r="A634" t="str">
            <v>ELE-CXS-130</v>
          </cell>
          <cell r="B634" t="str">
            <v>CAIXA DE PASSAGEM Nº 2 PADRÃO TELEBRÁS DIM. (20 X 20 X 12) CM EM CHAPA DE AÇO GALVANIZADO</v>
          </cell>
          <cell r="C634" t="str">
            <v>U</v>
          </cell>
          <cell r="D634">
            <v>96.5</v>
          </cell>
        </row>
        <row r="635">
          <cell r="A635" t="str">
            <v>ELE-CXS-385</v>
          </cell>
          <cell r="B635" t="str">
            <v>CAIXA DE PASSAGEM Nº 2 PADRÃO TELEBRÁS DIM. (20 X 20 X 13,5) CM EM CHAPA DE AÇO GALVANIZADO - EMBUTIR, FECHO DE PLÁSTICO C/ FUNDO DE MADEIRA S/ FUNDO DE CHAPA</v>
          </cell>
          <cell r="C635" t="str">
            <v>U</v>
          </cell>
          <cell r="D635">
            <v>96.5</v>
          </cell>
        </row>
        <row r="636">
          <cell r="A636" t="str">
            <v>ELE-CXS-390</v>
          </cell>
          <cell r="B636" t="str">
            <v>CAIXA DE PASSAGEM Nº 2 PADRÃO TELEBRÁS DIM. (20 X 20 X 15) CM EM CHAPA DE AÇO GALVANIZADO - SOBREPOR, FECHO DE PLÁSTICO C/ FUNDO DE MADEIRA S/ FUNDO DE CHAPA319</v>
          </cell>
          <cell r="C636" t="str">
            <v>U</v>
          </cell>
          <cell r="D636">
            <v>113.99</v>
          </cell>
        </row>
        <row r="637">
          <cell r="A637" t="str">
            <v>ELE-CXS-135</v>
          </cell>
          <cell r="B637" t="str">
            <v>CAIXA DE PASSAGEM Nº 3 PADRÃO TELEBRÁS DIM. (40 X 40 X 12) CM EM CHAPA DE AÇO GALVANIZADO</v>
          </cell>
          <cell r="C637" t="str">
            <v>U</v>
          </cell>
          <cell r="D637">
            <v>152.1</v>
          </cell>
        </row>
        <row r="638">
          <cell r="A638" t="str">
            <v>ELE-CXS-395</v>
          </cell>
          <cell r="B638" t="str">
            <v>CAIXA DE PASSAGEM Nº 3 PADRÃO TELEBRÁS DIM. (40 X 40 X 13,5) CM EM CHAPA DE AÇO GALVANIZADO - EMBUTIR, FECHO DE PLÁSTICO C/ FUNDO DE MADEIRA S/ FUNDO DE CHAPA</v>
          </cell>
          <cell r="C638" t="str">
            <v>U</v>
          </cell>
          <cell r="D638">
            <v>152.1</v>
          </cell>
        </row>
        <row r="639">
          <cell r="A639" t="str">
            <v>ELE-CXS-400</v>
          </cell>
          <cell r="B639" t="str">
            <v>CAIXA DE PASSAGEM Nº 3 PADRÃO TELEBRÁS DIM. (40 X 40 X 15) CM EM CHAPA DE AÇO GALVANIZADO - SOBREPOR, FECHO DE PLÁSTICO C/ FUNDO DE MADEIRA S/ FUNDO DE CHAPA</v>
          </cell>
          <cell r="C639" t="str">
            <v>U</v>
          </cell>
          <cell r="D639">
            <v>197.29</v>
          </cell>
        </row>
        <row r="640">
          <cell r="A640" t="str">
            <v>ELE-CXS-136</v>
          </cell>
          <cell r="B640" t="str">
            <v>CAIXA DE PASSAGEM Nº 4 PADRÃO TELEBRÁS DIM. (60 X 60 X 12) CM EM CHAPA DE AÇO GALVANIZADO</v>
          </cell>
          <cell r="C640" t="str">
            <v>U</v>
          </cell>
          <cell r="D640">
            <v>229.05</v>
          </cell>
        </row>
        <row r="641">
          <cell r="A641" t="str">
            <v>ELE-CXS-405</v>
          </cell>
          <cell r="B641" t="str">
            <v>CAIXA DE PASSAGEM Nº 4 PADRÃO TELEBRÁS DIM. (60 X 60 X 13,5) CM EM CHAPA DE AÇO GALVANIZADO - EMBUTIR, FECHO DE PLÁSTICO C/ FUNDO DE MADEIRA S/ FUNDO DE CHAPA</v>
          </cell>
          <cell r="C641" t="str">
            <v>U</v>
          </cell>
          <cell r="D641">
            <v>230.64</v>
          </cell>
        </row>
        <row r="642">
          <cell r="A642" t="str">
            <v>ELE-CXS-410</v>
          </cell>
          <cell r="B642" t="str">
            <v>CAIXA DE PASSAGEM Nº 4 PADRÃO TELEBRÁS DIM. (60 X 60 X 15) CM EM CHAPA DE AÇO GALVANIZADO - SOBREPOR, FECHO DE PLÁSTICO C/ FUNDO DE MADEIRA S/ FUNDO DE CHAPA</v>
          </cell>
          <cell r="C642" t="str">
            <v>U</v>
          </cell>
          <cell r="D642">
            <v>338.45</v>
          </cell>
        </row>
        <row r="643">
          <cell r="A643" t="str">
            <v>ELE-CXS-137</v>
          </cell>
          <cell r="B643" t="str">
            <v>CAIXA DE PASSAGEM Nº 5 PADRÃO TELEBRÁS DIM. (80 X 80 X 12) CM EM CHAPA DE AÇO GALVANIZADO</v>
          </cell>
          <cell r="C643" t="str">
            <v>U</v>
          </cell>
          <cell r="D643">
            <v>336.2</v>
          </cell>
        </row>
        <row r="644">
          <cell r="A644" t="str">
            <v>ELE-CXS-415</v>
          </cell>
          <cell r="B644" t="str">
            <v>CAIXA DE PASSAGEM Nº 5 PADRÃO TELEBRÁS DIM. (80 X 80 X 13,5) CM EM CHAPA DE AÇO GALVANIZADO - EMBUTIR, FECHO DE PLÁSTICO C/ FUNDO DE MADEIRA S/ FUNDO DE CHAPA</v>
          </cell>
          <cell r="C644" t="str">
            <v>U</v>
          </cell>
          <cell r="D644">
            <v>337.79</v>
          </cell>
        </row>
        <row r="645">
          <cell r="A645" t="str">
            <v>ELE-CXS-420</v>
          </cell>
          <cell r="B645" t="str">
            <v>CAIXA DE PASSAGEM Nº 5 PADRÃO TELEBRÁS DIM. (80 X 80 X 15) CM EM CHAPA DE AÇO GALVANIZADO - SOBREPOR, FECHO DE PLÁSTICO C/ FUNDO DE MADEIRA S/ FUNDO DE CHAPA</v>
          </cell>
          <cell r="C645" t="str">
            <v>U</v>
          </cell>
          <cell r="D645">
            <v>541.58000000000004</v>
          </cell>
        </row>
        <row r="646">
          <cell r="A646" t="str">
            <v>ELE-CXS-138</v>
          </cell>
          <cell r="B646" t="str">
            <v>CAIXA DE PASSAGEM Nº 6 PADRÃO TELEBRÁS DIM. (120 X 120 X 12) CM EM CHAPA DE AÇO GALVANIZADO</v>
          </cell>
          <cell r="C646" t="str">
            <v>U</v>
          </cell>
          <cell r="D646">
            <v>645.04999999999995</v>
          </cell>
        </row>
        <row r="647">
          <cell r="A647" t="str">
            <v>ELE-CXS-425</v>
          </cell>
          <cell r="B647" t="str">
            <v>CAIXA DE PASSAGEM Nº 6 PADRÃO TELEBRÁS DIM. (120 X 120 X 13,5) CM EM CHAPA DE AÇO GALVANIZADO - EMBUTIR, FECHO DE PLÁSTICO C/ FUNDO DE MADEIRA S/ FUNDO DE CHAPA</v>
          </cell>
          <cell r="C647" t="str">
            <v>U</v>
          </cell>
          <cell r="D647">
            <v>646.64</v>
          </cell>
        </row>
        <row r="648">
          <cell r="A648" t="str">
            <v>ELE-CXS-430</v>
          </cell>
          <cell r="B648" t="str">
            <v>CAIXA DE PASSAGEM Nº 6 PADRÃO TELEBRÁS DIM. (120 X 120 X 15) CM EM CHAPA DE AÇO GALVANIZADO - SOBREPOR, FECHO DE PLÁSTICO C/ FUNDO DE MADEIRA S/ FUNDO DE CHAPA</v>
          </cell>
          <cell r="C648" t="str">
            <v>U</v>
          </cell>
          <cell r="D648">
            <v>787.62</v>
          </cell>
        </row>
        <row r="649">
          <cell r="A649" t="str">
            <v>ELE-CXS-435</v>
          </cell>
          <cell r="B649" t="str">
            <v>CAIXA DE PASSAGEM Nº 8 PADRÃO TELEBRÁS DIM. (150 X 150 X 17) CM EM CHAPA DE AÇO GALVANIZADO - EMBUTIR, FECHO DE PLÁSTICO C/ FUNDO DE MADEIRA S/ FUNDO DE CHAPA</v>
          </cell>
          <cell r="C649" t="str">
            <v>U</v>
          </cell>
          <cell r="D649">
            <v>1475.38</v>
          </cell>
        </row>
        <row r="650">
          <cell r="A650" t="str">
            <v>ELE-CXS-209</v>
          </cell>
          <cell r="B650" t="str">
            <v>CAIXA DE PASSAGEM PARA PISO DO TIPO ¿ZA¿ 28 X 28 X 40 CM - GARAGEM</v>
          </cell>
          <cell r="C650" t="str">
            <v>U</v>
          </cell>
          <cell r="D650">
            <v>256.07</v>
          </cell>
        </row>
        <row r="651">
          <cell r="A651" t="str">
            <v>ELE-CXS-208</v>
          </cell>
          <cell r="B651" t="str">
            <v>CAIXA DE PASSAGEM PARA PISO DO TIPO ¿ZA¿ 28 X 28 X 40 CM - PASSEIO</v>
          </cell>
          <cell r="C651" t="str">
            <v>U</v>
          </cell>
          <cell r="D651">
            <v>172.11</v>
          </cell>
        </row>
        <row r="652">
          <cell r="A652" t="str">
            <v>ELE-CXS-211</v>
          </cell>
          <cell r="B652" t="str">
            <v>CAIXA DE PASSAGEM PARA PISO DO TIPO ¿ZB¿ 52 X 44 X 70 CM - GARAGEM</v>
          </cell>
          <cell r="C652" t="str">
            <v>U</v>
          </cell>
          <cell r="D652">
            <v>921.04</v>
          </cell>
        </row>
        <row r="653">
          <cell r="A653" t="str">
            <v>ELE-CXS-210</v>
          </cell>
          <cell r="B653" t="str">
            <v>CAIXA DE PASSAGEM PARA PISO DO TIPO ¿ZB¿ 52 X 44 X 70 CM - PASSEIO</v>
          </cell>
          <cell r="C653" t="str">
            <v>U</v>
          </cell>
          <cell r="D653">
            <v>356.52</v>
          </cell>
        </row>
        <row r="654">
          <cell r="A654" t="str">
            <v>ELE-CXS-213</v>
          </cell>
          <cell r="B654" t="str">
            <v>CAIXA DE PASSAGEM PARA PISO DO TIPO ¿ZC¿ 77 X 67 X 90 CM - GARAGEM</v>
          </cell>
          <cell r="C654" t="str">
            <v>U</v>
          </cell>
          <cell r="D654">
            <v>1855.85</v>
          </cell>
        </row>
        <row r="655">
          <cell r="A655" t="str">
            <v>ELE-CXS-212</v>
          </cell>
          <cell r="B655" t="str">
            <v>CAIXA DE PASSAGEM PARA PISO DO TIPO ¿ZC¿ 77 X 67 X 90 CM - PASSEIO</v>
          </cell>
          <cell r="C655" t="str">
            <v>U</v>
          </cell>
          <cell r="D655">
            <v>960.85</v>
          </cell>
        </row>
        <row r="656">
          <cell r="A656" t="str">
            <v>ELE-CXS-070</v>
          </cell>
          <cell r="B656" t="str">
            <v>CAIXA DE PASSAGEM PARA PISO, METÁLICA, TAMPA ANTIDERRAPANTE, 100 X 100 X 60 CM</v>
          </cell>
          <cell r="C656" t="str">
            <v>U</v>
          </cell>
          <cell r="D656">
            <v>48.93</v>
          </cell>
        </row>
        <row r="657">
          <cell r="A657" t="str">
            <v>ELE-CXS-075</v>
          </cell>
          <cell r="B657" t="str">
            <v>CAIXA DE PASSAGEM PARA PISO, METÁLICA, TAMPA ANTIDERRAPANTE, 200 X 200 X 100 CM</v>
          </cell>
          <cell r="C657" t="str">
            <v>U</v>
          </cell>
          <cell r="D657">
            <v>82.31</v>
          </cell>
        </row>
        <row r="658">
          <cell r="A658" t="str">
            <v>ELE-CXS-080</v>
          </cell>
          <cell r="B658" t="str">
            <v>CAIXA DE PASSAGEM PARA PISO, METÁLICA, TAMPA ANTIDERRAPANTE, 300 X 300 X 120 CM</v>
          </cell>
          <cell r="C658" t="str">
            <v>U</v>
          </cell>
          <cell r="D658">
            <v>164.51</v>
          </cell>
        </row>
        <row r="659">
          <cell r="A659" t="str">
            <v>ELE-CXS-085</v>
          </cell>
          <cell r="B659" t="str">
            <v>CAIXA DE PASSAGEM PARA PISO, METÁLICA, TAMPA ANTIDERRAPANTE, 400 X 400 X 200 CM</v>
          </cell>
          <cell r="C659" t="str">
            <v>U</v>
          </cell>
          <cell r="D659">
            <v>267.22000000000003</v>
          </cell>
        </row>
        <row r="660">
          <cell r="A660" t="str">
            <v>ELE-CXS-370</v>
          </cell>
          <cell r="B660" t="str">
            <v>CAIXA DE PASSAGEM 15 X 15 CM EM CHAPA DE FERRO COM TAMPA CEGA</v>
          </cell>
          <cell r="C660" t="str">
            <v>U</v>
          </cell>
          <cell r="D660">
            <v>23.98</v>
          </cell>
        </row>
        <row r="661">
          <cell r="A661" t="str">
            <v>ELE-CXS-375</v>
          </cell>
          <cell r="B661" t="str">
            <v>CAIXA DE PASSAGEM 20 X 20 CM EM CHAPA DE FERRO COM TAMPA CEGA</v>
          </cell>
          <cell r="C661" t="str">
            <v>U</v>
          </cell>
          <cell r="D661">
            <v>26.75</v>
          </cell>
        </row>
        <row r="662">
          <cell r="A662" t="str">
            <v>ELE-PIS-015</v>
          </cell>
          <cell r="B662" t="str">
            <v>CAIXA ELÉTRICA PARA CANALETA EM PVC PARA INSTALAÇÃO APARENTE, DIMENSÕES 110 X 56 X 36,5 MM</v>
          </cell>
          <cell r="C662" t="str">
            <v>U</v>
          </cell>
          <cell r="D662">
            <v>13.56</v>
          </cell>
        </row>
        <row r="663">
          <cell r="A663" t="str">
            <v>ELE-CXS-205</v>
          </cell>
          <cell r="B663" t="str">
            <v>CAIXA ESTANQUE AQUATIC 4X2¿</v>
          </cell>
          <cell r="C663" t="str">
            <v>U</v>
          </cell>
          <cell r="D663">
            <v>40.25</v>
          </cell>
        </row>
        <row r="664">
          <cell r="A664" t="str">
            <v>ELE-CXS-310</v>
          </cell>
          <cell r="B664" t="str">
            <v>CAIXA PARA MEDIDOR POLIFÁSICO, COM VISOR PARA VIA PÚBLICA DIM. 46 X 35 X 21 CM, LVP. MED. DISJ., CONFORME PADRÕES CEMIG TIPO CM-14</v>
          </cell>
          <cell r="C664" t="str">
            <v>U</v>
          </cell>
          <cell r="D664">
            <v>185.34</v>
          </cell>
        </row>
        <row r="665">
          <cell r="A665" t="str">
            <v>ELE-CXS-225</v>
          </cell>
          <cell r="B665" t="str">
            <v>CAIXA PARA MEDIDOR POLIFÁSICO, COM VISOR PARA VIA PÚBLICA DIM. 55 X 60 X 25 CM, LVP. M. IN. 200A, CONFORME PADRÕES CEMIG TIPO CM-3</v>
          </cell>
          <cell r="C665" t="str">
            <v>U</v>
          </cell>
          <cell r="D665">
            <v>216.82</v>
          </cell>
        </row>
        <row r="666">
          <cell r="A666" t="str">
            <v>ELE-CXS-240</v>
          </cell>
          <cell r="B666" t="str">
            <v>CAIXA PARA MEDIDOR POLIFÁSICO, COM VISOR PARA VIA PÚBLICA DIM. 57 X 49 X 26 CM, MED. S/ DISJ., CONFORME PADRÕES CEMIG TIPO CM-3</v>
          </cell>
          <cell r="C666" t="str">
            <v>U</v>
          </cell>
          <cell r="D666">
            <v>228.04</v>
          </cell>
        </row>
        <row r="667">
          <cell r="A667" t="str">
            <v>ELE-CXS-336</v>
          </cell>
          <cell r="B667" t="str">
            <v>CAIXA PARA MEDIDOR POLIFÁSICO CONFORME PADRÕES CEMIG TIPO CM-10</v>
          </cell>
          <cell r="C667" t="str">
            <v>U</v>
          </cell>
          <cell r="D667">
            <v>1369</v>
          </cell>
        </row>
        <row r="668">
          <cell r="A668" t="str">
            <v>ELE-CXS-330</v>
          </cell>
          <cell r="B668" t="str">
            <v>CAIXA PARA MEDIDOR POLIFÁSICO CONFORME PADRÕES CEMIG TIPO CM-18</v>
          </cell>
          <cell r="C668" t="str">
            <v>U</v>
          </cell>
          <cell r="D668">
            <v>3314.35</v>
          </cell>
        </row>
        <row r="669">
          <cell r="A669" t="str">
            <v>ELE-CXS-346</v>
          </cell>
          <cell r="B669" t="str">
            <v>CAIXA PARA MEDIDOR POLIFÁSICO CONFORME PADRÕES CEMIG TIPO CM-2</v>
          </cell>
          <cell r="C669" t="str">
            <v>U</v>
          </cell>
          <cell r="D669">
            <v>237.68</v>
          </cell>
        </row>
        <row r="670">
          <cell r="A670" t="str">
            <v>ELE-CXS-341</v>
          </cell>
          <cell r="B670" t="str">
            <v>CAIXA PARA MEDIDOR POLIFÁSICO CONFORME PADRÕES CEMIG TIPO CM-4</v>
          </cell>
          <cell r="C670" t="str">
            <v>U</v>
          </cell>
          <cell r="D670">
            <v>354.48</v>
          </cell>
        </row>
        <row r="671">
          <cell r="A671" t="str">
            <v>ELE-CXS-345</v>
          </cell>
          <cell r="B671" t="str">
            <v>CAIXA PARA MEDIDOR POLIFÁSICO, PARA DISJUNTOR 42 KA 1000A, CONFORME PADRÕES CEMIG TIPO CM-18</v>
          </cell>
          <cell r="C671" t="str">
            <v>U</v>
          </cell>
          <cell r="D671">
            <v>5291.36</v>
          </cell>
        </row>
        <row r="672">
          <cell r="A672" t="str">
            <v>ELE-CXS-335</v>
          </cell>
          <cell r="B672" t="str">
            <v>CAIXA PARA MEDIDOR POLIFÁSICO, PARA DISJUNTOR 42 KA 450/600A, CONFORME PADRÕES CEMIG TIPO CM-18</v>
          </cell>
          <cell r="C672" t="str">
            <v>U</v>
          </cell>
          <cell r="D672">
            <v>3397.94</v>
          </cell>
        </row>
        <row r="673">
          <cell r="A673" t="str">
            <v>ELE-CXS-340</v>
          </cell>
          <cell r="B673" t="str">
            <v>CAIXA PARA MEDIDOR POLIFÁSICO, PARA DISJUNTOR 42 KA 800A, CONFORME PADRÕES CEMIG TIPO CM-18</v>
          </cell>
          <cell r="C673" t="str">
            <v>U</v>
          </cell>
          <cell r="D673">
            <v>4149.42</v>
          </cell>
        </row>
        <row r="674">
          <cell r="A674" t="str">
            <v>ELE-PER-085</v>
          </cell>
          <cell r="B674" t="str">
            <v>CAIXA PARA TOMADA FIXA PERFIL COM TAMPA E TOMADA UNIVERSAL PARA PERFILADO</v>
          </cell>
          <cell r="C674" t="str">
            <v>U</v>
          </cell>
          <cell r="D674">
            <v>29.82</v>
          </cell>
        </row>
        <row r="675">
          <cell r="A675" t="str">
            <v>ELE-ATE-015</v>
          </cell>
          <cell r="B675" t="str">
            <v>CAIXA PRÉ MOLDADA PARA ATERRAMENTO COM TAMPA DE CONCRETO 25 X 25 X 50 CM, INCLUSIVE ESCAVAÇÃO E BOTA FORA</v>
          </cell>
          <cell r="C675" t="str">
            <v>U</v>
          </cell>
          <cell r="D675">
            <v>70.56</v>
          </cell>
        </row>
        <row r="676">
          <cell r="A676" t="str">
            <v>ELE-CXS-125</v>
          </cell>
          <cell r="B676" t="str">
            <v>CAIXA SUBTERRÂNEA DE ENTRADA TELEFÔNICA TIPO R1, 60 X 35 X 50 CM</v>
          </cell>
          <cell r="C676" t="str">
            <v>U</v>
          </cell>
          <cell r="D676">
            <v>454.01</v>
          </cell>
        </row>
        <row r="677">
          <cell r="A677" t="str">
            <v>ELE-CXS-126</v>
          </cell>
          <cell r="B677" t="str">
            <v>CAIXA SUBTERRÂNEA DE ENTRADA TELEFÔNICA TIPO R2, 107 X 52 X 50 CM</v>
          </cell>
          <cell r="C677" t="str">
            <v>U</v>
          </cell>
          <cell r="D677">
            <v>833.7</v>
          </cell>
        </row>
        <row r="678">
          <cell r="A678" t="str">
            <v>ELE-CXS-120</v>
          </cell>
          <cell r="B678" t="str">
            <v>CAIXA SUBTERRÂNEA P20 20X20X20 CM - FERRO FUNDIDO - PADRAO TELEMAR</v>
          </cell>
          <cell r="C678" t="str">
            <v>U</v>
          </cell>
          <cell r="D678">
            <v>279.95</v>
          </cell>
        </row>
        <row r="679">
          <cell r="A679" t="str">
            <v>ELE-CAM-011</v>
          </cell>
          <cell r="B679" t="str">
            <v>CAMPAINHA DE EMBUTIR EM CAIXA 2 X 4¿, DO TIPO CIGARRA, 127V</v>
          </cell>
          <cell r="C679" t="str">
            <v>U</v>
          </cell>
          <cell r="D679">
            <v>43.11</v>
          </cell>
        </row>
        <row r="680">
          <cell r="A680" t="str">
            <v>ELE-CAM-010</v>
          </cell>
          <cell r="B680" t="str">
            <v>CAMPAINHA DE SOBREPOR (SINCRONSOM 117)</v>
          </cell>
          <cell r="C680" t="str">
            <v>U</v>
          </cell>
          <cell r="D680">
            <v>61.6</v>
          </cell>
        </row>
        <row r="681">
          <cell r="A681" t="str">
            <v>ELE-CAN-005</v>
          </cell>
          <cell r="B681" t="str">
            <v>CANALETA EM PVC PARA INSTALAÇÃO ELÉTRICA APARENTE, INCLUSIVE CONEXÕES, DIMENSÕES 20 X 10 MM</v>
          </cell>
          <cell r="C681" t="str">
            <v>M</v>
          </cell>
          <cell r="D681">
            <v>6.79</v>
          </cell>
        </row>
        <row r="682">
          <cell r="A682" t="str">
            <v>ELE-CAN-010</v>
          </cell>
          <cell r="B682" t="str">
            <v>CANALETA EM PVC PARA INSTALAÇÃO ELÉTRICA APARENTE, INCLUSIVE CONEXÕES, DIMENSÕES 50 X 20 MM</v>
          </cell>
          <cell r="C682" t="str">
            <v>M</v>
          </cell>
          <cell r="D682">
            <v>15.16</v>
          </cell>
        </row>
        <row r="683">
          <cell r="A683" t="str">
            <v>ELE-CHA-015</v>
          </cell>
          <cell r="B683" t="str">
            <v>CHAVE MAGNÉTICA 110/220V, IN:2X 30A</v>
          </cell>
          <cell r="C683" t="str">
            <v>U</v>
          </cell>
          <cell r="D683">
            <v>431.61</v>
          </cell>
        </row>
        <row r="684">
          <cell r="A684" t="str">
            <v>ELE-CHA-005</v>
          </cell>
          <cell r="B684" t="str">
            <v>CHAVE MAGNÉTICA 110/220V, IN:30 A</v>
          </cell>
          <cell r="C684" t="str">
            <v>U</v>
          </cell>
          <cell r="D684">
            <v>282.27999999999997</v>
          </cell>
        </row>
        <row r="685">
          <cell r="A685" t="str">
            <v>ELE-CHA-010</v>
          </cell>
          <cell r="B685" t="str">
            <v>CHAVE MAGNÉTICA 110/220V, IN:50 A</v>
          </cell>
          <cell r="C685" t="str">
            <v>U</v>
          </cell>
          <cell r="D685">
            <v>283.01</v>
          </cell>
        </row>
        <row r="686">
          <cell r="A686" t="str">
            <v>ELE-PAD-125</v>
          </cell>
          <cell r="B686" t="str">
            <v>CINTA CIRCULAR EM ACO GALVANIZADO DE 150 MM DE DIAMETRO PARA FIXACAO DE CAIXA MEDICAO</v>
          </cell>
          <cell r="C686" t="str">
            <v>U</v>
          </cell>
          <cell r="D686">
            <v>24.01</v>
          </cell>
        </row>
        <row r="687">
          <cell r="A687" t="str">
            <v>ELE-CON-260</v>
          </cell>
          <cell r="B687" t="str">
            <v>CONDULETE DE PVC RÍGIDO ENCAIXE PARA ELETRODUTO RÍGIDO Ø 25 MM (3/4")</v>
          </cell>
          <cell r="C687" t="str">
            <v>U</v>
          </cell>
          <cell r="D687">
            <v>17.350000000000001</v>
          </cell>
        </row>
        <row r="688">
          <cell r="A688" t="str">
            <v>ELE-CON-265</v>
          </cell>
          <cell r="B688" t="str">
            <v>CONDULETE DE PVC RÍGIDO ENCAIXE PARA ELETRODUTO RÍGIDO Ø 32 MM (1")</v>
          </cell>
          <cell r="C688" t="str">
            <v>U</v>
          </cell>
          <cell r="D688">
            <v>17.5</v>
          </cell>
        </row>
        <row r="689">
          <cell r="A689" t="str">
            <v>ELE-CON-015</v>
          </cell>
          <cell r="B689" t="str">
            <v>CONDULETE TIPO C EM ALUMÍNIO PARA ELETRODUTO ROSCADO D = 1"</v>
          </cell>
          <cell r="C689" t="str">
            <v>U</v>
          </cell>
          <cell r="D689">
            <v>25.43</v>
          </cell>
        </row>
        <row r="690">
          <cell r="A690" t="str">
            <v>ELE-CON-017</v>
          </cell>
          <cell r="B690" t="str">
            <v>CONDULETE TIPO C EM ALUMÍNIO PARA ELETRODUTO ROSCADO D = 1 1/2"</v>
          </cell>
          <cell r="C690" t="str">
            <v>U</v>
          </cell>
          <cell r="D690">
            <v>40.64</v>
          </cell>
        </row>
        <row r="691">
          <cell r="A691" t="str">
            <v>ELE-CON-016</v>
          </cell>
          <cell r="B691" t="str">
            <v>CONDULETE TIPO C EM ALUMÍNIO PARA ELETRODUTO ROSCADO D = 1 1/4"</v>
          </cell>
          <cell r="C691" t="str">
            <v>U</v>
          </cell>
          <cell r="D691">
            <v>30.55</v>
          </cell>
        </row>
        <row r="692">
          <cell r="A692" t="str">
            <v>ELE-CON-005</v>
          </cell>
          <cell r="B692" t="str">
            <v>CONDULETE TIPO C EM ALUMÍNIO PARA ELETRODUTO ROSCADO D = 1/2"</v>
          </cell>
          <cell r="C692" t="str">
            <v>U</v>
          </cell>
          <cell r="D692">
            <v>21.5</v>
          </cell>
        </row>
        <row r="693">
          <cell r="A693" t="str">
            <v>ELE-CON-018</v>
          </cell>
          <cell r="B693" t="str">
            <v>CONDULETE TIPO C EM ALUMÍNIO PARA ELETRODUTO ROSCADO D = 2"</v>
          </cell>
          <cell r="C693" t="str">
            <v>U</v>
          </cell>
          <cell r="D693">
            <v>45.21</v>
          </cell>
        </row>
        <row r="694">
          <cell r="A694" t="str">
            <v>ELE-CON-019</v>
          </cell>
          <cell r="B694" t="str">
            <v>CONDULETE TIPO C EM ALUMÍNIO PARA ELETRODUTO ROSCADO D = 2 1/2"</v>
          </cell>
          <cell r="C694" t="str">
            <v>U</v>
          </cell>
          <cell r="D694">
            <v>70.959999999999994</v>
          </cell>
        </row>
        <row r="695">
          <cell r="A695" t="str">
            <v>ELE-CON-020</v>
          </cell>
          <cell r="B695" t="str">
            <v>CONDULETE TIPO C EM ALUMÍNIO PARA ELETRODUTO ROSCADO D = 3"</v>
          </cell>
          <cell r="C695" t="str">
            <v>U</v>
          </cell>
          <cell r="D695">
            <v>110.01</v>
          </cell>
        </row>
        <row r="696">
          <cell r="A696" t="str">
            <v>ELE-CON-010</v>
          </cell>
          <cell r="B696" t="str">
            <v>CONDULETE TIPO C EM ALUMÍNIO PARA ELETRODUTO ROSCADO D = 3/4"</v>
          </cell>
          <cell r="C696" t="str">
            <v>U</v>
          </cell>
          <cell r="D696">
            <v>23.61</v>
          </cell>
        </row>
        <row r="697">
          <cell r="A697" t="str">
            <v>ELE-CON-021</v>
          </cell>
          <cell r="B697" t="str">
            <v>CONDULETE TIPO C EM ALUMÍNIO PARA ELETRODUTO ROSCADO D = 4"</v>
          </cell>
          <cell r="C697" t="str">
            <v>U</v>
          </cell>
          <cell r="D697">
            <v>137.01</v>
          </cell>
        </row>
        <row r="698">
          <cell r="A698" t="str">
            <v>ELE-CON-035</v>
          </cell>
          <cell r="B698" t="str">
            <v>CONDULETE TIPO E EM ALUMÍNIO PARA ELETRODUTO ROSCADO D = 1"</v>
          </cell>
          <cell r="C698" t="str">
            <v>U</v>
          </cell>
          <cell r="D698">
            <v>26.23</v>
          </cell>
        </row>
        <row r="699">
          <cell r="A699" t="str">
            <v>ELE-CON-040</v>
          </cell>
          <cell r="B699" t="str">
            <v>CONDULETE TIPO E EM ALUMÍNIO PARA ELETRODUTO ROSCADO D = 1 1/2"</v>
          </cell>
          <cell r="C699" t="str">
            <v>U</v>
          </cell>
          <cell r="D699">
            <v>32.47</v>
          </cell>
        </row>
        <row r="700">
          <cell r="A700" t="str">
            <v>ELE-CON-036</v>
          </cell>
          <cell r="B700" t="str">
            <v>CONDULETE TIPO E EM ALUMÍNIO PARA ELETRODUTO ROSCADO D = 1 1/4"</v>
          </cell>
          <cell r="C700" t="str">
            <v>U</v>
          </cell>
          <cell r="D700">
            <v>28.74</v>
          </cell>
        </row>
        <row r="701">
          <cell r="A701" t="str">
            <v>ELE-CON-025</v>
          </cell>
          <cell r="B701" t="str">
            <v>CONDULETE TIPO E EM ALUMÍNIO PARA ELETRODUTO ROSCADO D = 1/2"</v>
          </cell>
          <cell r="C701" t="str">
            <v>U</v>
          </cell>
          <cell r="D701">
            <v>22.21</v>
          </cell>
        </row>
        <row r="702">
          <cell r="A702" t="str">
            <v>ELE-CON-045</v>
          </cell>
          <cell r="B702" t="str">
            <v>CONDULETE TIPO E EM ALUMÍNIO PARA ELETRODUTO ROSCADO D = 2"</v>
          </cell>
          <cell r="C702" t="str">
            <v>U</v>
          </cell>
          <cell r="D702">
            <v>40.01</v>
          </cell>
        </row>
        <row r="703">
          <cell r="A703" t="str">
            <v>ELE-CON-046</v>
          </cell>
          <cell r="B703" t="str">
            <v>CONDULETE TIPO E EM ALUMÍNIO PARA ELETRODUTO ROSCADO D = 2 1/2"</v>
          </cell>
          <cell r="C703" t="str">
            <v>U</v>
          </cell>
          <cell r="D703">
            <v>66.790000000000006</v>
          </cell>
        </row>
        <row r="704">
          <cell r="A704" t="str">
            <v>ELE-CON-050</v>
          </cell>
          <cell r="B704" t="str">
            <v>CONDULETE TIPO E EM ALUMÍNIO PARA ELETRODUTO ROSCADO D = 3"</v>
          </cell>
          <cell r="C704" t="str">
            <v>U</v>
          </cell>
          <cell r="D704">
            <v>82.08</v>
          </cell>
        </row>
        <row r="705">
          <cell r="A705" t="str">
            <v>ELE-CON-030</v>
          </cell>
          <cell r="B705" t="str">
            <v>CONDULETE TIPO E EM ALUMÍNIO PARA ELETRODUTO ROSCADO D = 3/4"</v>
          </cell>
          <cell r="C705" t="str">
            <v>U</v>
          </cell>
          <cell r="D705">
            <v>22.22</v>
          </cell>
        </row>
        <row r="706">
          <cell r="A706" t="str">
            <v>ELE-CON-055</v>
          </cell>
          <cell r="B706" t="str">
            <v>CONDULETE TIPO E EM ALUMÍNIO PARA ELETRODUTO ROSCADO D = 4"</v>
          </cell>
          <cell r="C706" t="str">
            <v>U</v>
          </cell>
          <cell r="D706">
            <v>125.87</v>
          </cell>
        </row>
        <row r="707">
          <cell r="A707" t="str">
            <v>ELE-CON-225</v>
          </cell>
          <cell r="B707" t="str">
            <v>CONDULETE TIPO LL EM ALUMÍNIO PARA ELETRODUTO ROSCADO D = 1"</v>
          </cell>
          <cell r="C707" t="str">
            <v>U</v>
          </cell>
          <cell r="D707">
            <v>24.72</v>
          </cell>
        </row>
        <row r="708">
          <cell r="A708" t="str">
            <v>ELE-CON-235</v>
          </cell>
          <cell r="B708" t="str">
            <v>CONDULETE TIPO LL EM ALUMÍNIO PARA ELETRODUTO ROSCADO D = 1 1/2"</v>
          </cell>
          <cell r="C708" t="str">
            <v>UN</v>
          </cell>
          <cell r="D708">
            <v>40.64</v>
          </cell>
        </row>
        <row r="709">
          <cell r="A709" t="str">
            <v>ELE-CON-230</v>
          </cell>
          <cell r="B709" t="str">
            <v>CONDULETE TIPO LL EM ALUMÍNIO PARA ELETRODUTO ROSCADO D = 1 1/4"</v>
          </cell>
          <cell r="C709" t="str">
            <v>U</v>
          </cell>
          <cell r="D709">
            <v>33.479999999999997</v>
          </cell>
        </row>
        <row r="710">
          <cell r="A710" t="str">
            <v>ELE-CON-215</v>
          </cell>
          <cell r="B710" t="str">
            <v>CONDULETE TIPO LL EM ALUMÍNIO PARA ELETRODUTO ROSCADO D = 1/2"</v>
          </cell>
          <cell r="C710" t="str">
            <v>U</v>
          </cell>
          <cell r="D710">
            <v>21.46</v>
          </cell>
        </row>
        <row r="711">
          <cell r="A711" t="str">
            <v>ELE-CON-240</v>
          </cell>
          <cell r="B711" t="str">
            <v>CONDULETE TIPO LL EM ALUMÍNIO PARA ELETRODUTO ROSCADO D = 2"</v>
          </cell>
          <cell r="C711" t="str">
            <v>U</v>
          </cell>
          <cell r="D711">
            <v>42.43</v>
          </cell>
        </row>
        <row r="712">
          <cell r="A712" t="str">
            <v>ELE-CON-245</v>
          </cell>
          <cell r="B712" t="str">
            <v>CONDULETE TIPO LL EM ALUMÍNIO PARA ELETRODUTO ROSCADO D = 2 1/2"</v>
          </cell>
          <cell r="C712" t="str">
            <v>U</v>
          </cell>
          <cell r="D712">
            <v>72.13</v>
          </cell>
        </row>
        <row r="713">
          <cell r="A713" t="str">
            <v>ELE-CON-250</v>
          </cell>
          <cell r="B713" t="str">
            <v>CONDULETE TIPO LL EM ALUMÍNIO PARA ELETRODUTO ROSCADO D = 3"</v>
          </cell>
          <cell r="C713" t="str">
            <v>U</v>
          </cell>
          <cell r="D713">
            <v>97.33</v>
          </cell>
        </row>
        <row r="714">
          <cell r="A714" t="str">
            <v>ELE-CON-220</v>
          </cell>
          <cell r="B714" t="str">
            <v>CONDULETE TIPO LL EM ALUMÍNIO PARA ELETRODUTO ROSCADO D = 3/4"</v>
          </cell>
          <cell r="C714" t="str">
            <v>U</v>
          </cell>
          <cell r="D714">
            <v>21.46</v>
          </cell>
        </row>
        <row r="715">
          <cell r="A715" t="str">
            <v>ELE-CON-255</v>
          </cell>
          <cell r="B715" t="str">
            <v>CONDULETE TIPO LL EM ALUMÍNIO PARA ELETRODUTO ROSCADO D = 4"</v>
          </cell>
          <cell r="C715" t="str">
            <v>U</v>
          </cell>
          <cell r="D715">
            <v>167.31</v>
          </cell>
        </row>
        <row r="716">
          <cell r="A716" t="str">
            <v>ELE-CON-150</v>
          </cell>
          <cell r="B716" t="str">
            <v>CONDULETE TIPO LR EM ALUMÍNIO PARA ELETRODUTO ROSCADO D = 1"</v>
          </cell>
          <cell r="C716" t="str">
            <v>U</v>
          </cell>
          <cell r="D716">
            <v>25.91</v>
          </cell>
        </row>
        <row r="717">
          <cell r="A717" t="str">
            <v>ELE-CON-160</v>
          </cell>
          <cell r="B717" t="str">
            <v>CONDULETE TIPO LR EM ALUMÍNIO PARA ELETRODUTO ROSCADO D = 1 1/2"</v>
          </cell>
          <cell r="C717" t="str">
            <v>U</v>
          </cell>
          <cell r="D717">
            <v>35</v>
          </cell>
        </row>
        <row r="718">
          <cell r="A718" t="str">
            <v>ELE-CON-155</v>
          </cell>
          <cell r="B718" t="str">
            <v>CONDULETE TIPO LR EM ALUMÍNIO PARA ELETRODUTO ROSCADO D = 1 1/4"</v>
          </cell>
          <cell r="C718" t="str">
            <v>U</v>
          </cell>
          <cell r="D718">
            <v>31.16</v>
          </cell>
        </row>
        <row r="719">
          <cell r="A719" t="str">
            <v>ELE-CON-140</v>
          </cell>
          <cell r="B719" t="str">
            <v>CONDULETE TIPO LR EM ALUMÍNIO PARA ELETRODUTO ROSCADO D = 1/2"</v>
          </cell>
          <cell r="C719" t="str">
            <v>U</v>
          </cell>
          <cell r="D719">
            <v>22.04</v>
          </cell>
        </row>
        <row r="720">
          <cell r="A720" t="str">
            <v>ELE-CON-170</v>
          </cell>
          <cell r="B720" t="str">
            <v>CONDULETE TIPO LR EM ALUMÍNIO PARA ELETRODUTO ROSCADO D = 2"</v>
          </cell>
          <cell r="C720" t="str">
            <v>U</v>
          </cell>
          <cell r="D720">
            <v>44.76</v>
          </cell>
        </row>
        <row r="721">
          <cell r="A721" t="str">
            <v>ELE-CON-171</v>
          </cell>
          <cell r="B721" t="str">
            <v>CONDULETE TIPO LR EM ALUMÍNIO PARA ELETRODUTO ROSCADO D = 2 1/2"</v>
          </cell>
          <cell r="C721" t="str">
            <v>U</v>
          </cell>
          <cell r="D721">
            <v>72.81</v>
          </cell>
        </row>
        <row r="722">
          <cell r="A722" t="str">
            <v>ELE-CON-175</v>
          </cell>
          <cell r="B722" t="str">
            <v>CONDULETE TIPO LR EM ALUMÍNIO PARA ELETRODUTO ROSCADO D = 3"</v>
          </cell>
          <cell r="C722" t="str">
            <v>U</v>
          </cell>
          <cell r="D722">
            <v>100.41</v>
          </cell>
        </row>
        <row r="723">
          <cell r="A723" t="str">
            <v>ELE-CON-145</v>
          </cell>
          <cell r="B723" t="str">
            <v>CONDULETE TIPO LR EM ALUMÍNIO PARA ELETRODUTO ROSCADO D = 3/4"</v>
          </cell>
          <cell r="C723" t="str">
            <v>U</v>
          </cell>
          <cell r="D723">
            <v>22.42</v>
          </cell>
        </row>
        <row r="724">
          <cell r="A724" t="str">
            <v>ELE-CON-180</v>
          </cell>
          <cell r="B724" t="str">
            <v>CONDULETE TIPO LR EM ALUMÍNIO PARA ELETRODUTO ROSCADO D = 4"</v>
          </cell>
          <cell r="C724" t="str">
            <v>U</v>
          </cell>
          <cell r="D724">
            <v>147.52000000000001</v>
          </cell>
        </row>
        <row r="725">
          <cell r="A725" t="str">
            <v>ELE-CON-070</v>
          </cell>
          <cell r="B725" t="str">
            <v>CONDULETE TIPO T EM ALUMÍNIO PARA ELETRODUTO ROSCADO D = 1"</v>
          </cell>
          <cell r="C725" t="str">
            <v>U</v>
          </cell>
          <cell r="D725">
            <v>27.64</v>
          </cell>
        </row>
        <row r="726">
          <cell r="A726" t="str">
            <v>ELE-CON-080</v>
          </cell>
          <cell r="B726" t="str">
            <v>CONDULETE TIPO T EM ALUMÍNIO PARA ELETRODUTO ROSCADO D = 1 1/2"</v>
          </cell>
          <cell r="C726" t="str">
            <v>U</v>
          </cell>
          <cell r="D726">
            <v>41.96</v>
          </cell>
        </row>
        <row r="727">
          <cell r="A727" t="str">
            <v>ELE-CON-075</v>
          </cell>
          <cell r="B727" t="str">
            <v>CONDULETE TIPO T EM ALUMÍNIO PARA ELETRODUTO ROSCADO D = 1 1/4"</v>
          </cell>
          <cell r="C727" t="str">
            <v>U</v>
          </cell>
          <cell r="D727">
            <v>36.409999999999997</v>
          </cell>
        </row>
        <row r="728">
          <cell r="A728" t="str">
            <v>ELE-CON-060</v>
          </cell>
          <cell r="B728" t="str">
            <v>CONDULETE TIPO T EM ALUMÍNIO PARA ELETRODUTO ROSCADO D = 1/2"</v>
          </cell>
          <cell r="C728" t="str">
            <v>U</v>
          </cell>
          <cell r="D728">
            <v>23.31</v>
          </cell>
        </row>
        <row r="729">
          <cell r="A729" t="str">
            <v>ELE-CON-085</v>
          </cell>
          <cell r="B729" t="str">
            <v>CONDULETE TIPO T EM ALUMÍNIO PARA ELETRODUTO ROSCADO D = 2"</v>
          </cell>
          <cell r="C729" t="str">
            <v>U</v>
          </cell>
          <cell r="D729">
            <v>49.9</v>
          </cell>
        </row>
        <row r="730">
          <cell r="A730" t="str">
            <v>ELE-CON-086</v>
          </cell>
          <cell r="B730" t="str">
            <v>CONDULETE TIPO T EM ALUMÍNIO PARA ELETRODUTO ROSCADO D = 2 1/2"</v>
          </cell>
          <cell r="C730" t="str">
            <v>U</v>
          </cell>
          <cell r="D730">
            <v>85</v>
          </cell>
        </row>
        <row r="731">
          <cell r="A731" t="str">
            <v>ELE-CON-065</v>
          </cell>
          <cell r="B731" t="str">
            <v>CONDULETE TIPO T EM ALUMÍNIO PARA ELETRODUTO ROSCADO D = 3/4"</v>
          </cell>
          <cell r="C731" t="str">
            <v>U</v>
          </cell>
          <cell r="D731">
            <v>26.62</v>
          </cell>
        </row>
        <row r="732">
          <cell r="A732" t="str">
            <v>ELE-CON-095</v>
          </cell>
          <cell r="B732" t="str">
            <v>CONDULETE TIPO T EM ALUMÍNIO PARA ELETRODUTO ROSCADO D = 4"</v>
          </cell>
          <cell r="C732" t="str">
            <v>U</v>
          </cell>
          <cell r="D732">
            <v>149.43</v>
          </cell>
        </row>
        <row r="733">
          <cell r="A733" t="str">
            <v>ELE-CON-110</v>
          </cell>
          <cell r="B733" t="str">
            <v>CONDULETE TIPO X EM ALUMÍNIO PARA ELETRODUTO ROSCADO D = 1"</v>
          </cell>
          <cell r="C733" t="str">
            <v>U</v>
          </cell>
          <cell r="D733">
            <v>33.69</v>
          </cell>
        </row>
        <row r="734">
          <cell r="A734" t="str">
            <v>ELE-CON-120</v>
          </cell>
          <cell r="B734" t="str">
            <v>CONDULETE TIPO X EM ALUMÍNIO PARA ELETRODUTO ROSCADO D = 1 1/2"</v>
          </cell>
          <cell r="C734" t="str">
            <v>U</v>
          </cell>
          <cell r="D734">
            <v>43.6</v>
          </cell>
        </row>
        <row r="735">
          <cell r="A735" t="str">
            <v>ELE-CON-115</v>
          </cell>
          <cell r="B735" t="str">
            <v>CONDULETE TIPO X EM ALUMÍNIO PARA ELETRODUTO ROSCADO D = 1 1/4"</v>
          </cell>
          <cell r="C735" t="str">
            <v>U</v>
          </cell>
          <cell r="D735">
            <v>40.64</v>
          </cell>
        </row>
        <row r="736">
          <cell r="A736" t="str">
            <v>ELE-CON-100</v>
          </cell>
          <cell r="B736" t="str">
            <v>CONDULETE TIPO X EM ALUMÍNIO PARA ELETRODUTO ROSCADO D = 1/2"</v>
          </cell>
          <cell r="C736" t="str">
            <v>U</v>
          </cell>
          <cell r="D736">
            <v>31.32</v>
          </cell>
        </row>
        <row r="737">
          <cell r="A737" t="str">
            <v>ELE-CON-125</v>
          </cell>
          <cell r="B737" t="str">
            <v>CONDULETE TIPO X EM ALUMÍNIO PARA ELETRODUTO ROSCADO D = 2"</v>
          </cell>
          <cell r="C737" t="str">
            <v>U</v>
          </cell>
          <cell r="D737">
            <v>54.89</v>
          </cell>
        </row>
        <row r="738">
          <cell r="A738" t="str">
            <v>ELE-CON-126</v>
          </cell>
          <cell r="B738" t="str">
            <v>CONDULETE TIPO X EM ALUMÍNIO PARA ELETRODUTO ROSCADO D = 2 1/2"</v>
          </cell>
          <cell r="C738" t="str">
            <v>U</v>
          </cell>
          <cell r="D738">
            <v>75.87</v>
          </cell>
        </row>
        <row r="739">
          <cell r="A739" t="str">
            <v>ELE-CON-130</v>
          </cell>
          <cell r="B739" t="str">
            <v>CONDULETE TIPO X EM ALUMÍNIO PARA ELETRODUTO ROSCADO D = 3"</v>
          </cell>
          <cell r="C739" t="str">
            <v>U</v>
          </cell>
          <cell r="D739">
            <v>100.77</v>
          </cell>
        </row>
        <row r="740">
          <cell r="A740" t="str">
            <v>ELE-CON-105</v>
          </cell>
          <cell r="B740" t="str">
            <v>CONDULETE TIPO X EM ALUMÍNIO PARA ELETRODUTO ROSCADO D = 3/4"</v>
          </cell>
          <cell r="C740" t="str">
            <v>U</v>
          </cell>
          <cell r="D740">
            <v>32.130000000000003</v>
          </cell>
        </row>
        <row r="741">
          <cell r="A741" t="str">
            <v>ELE-CON-135</v>
          </cell>
          <cell r="B741" t="str">
            <v>CONDULETE TIPO X EM ALUMÍNIO PARA ELETRODUTO ROSCADO D = 4"</v>
          </cell>
          <cell r="C741" t="str">
            <v>U</v>
          </cell>
          <cell r="D741">
            <v>152.56</v>
          </cell>
        </row>
        <row r="742">
          <cell r="A742" t="str">
            <v>ELE-CPB-020</v>
          </cell>
          <cell r="B742" t="str">
            <v>CONECTOR DE PRESSÃO BIMETÁLICO # 25MM</v>
          </cell>
          <cell r="C742" t="str">
            <v>U</v>
          </cell>
          <cell r="D742">
            <v>4.78</v>
          </cell>
        </row>
        <row r="743">
          <cell r="A743" t="str">
            <v>ELE-CPB-025</v>
          </cell>
          <cell r="B743" t="str">
            <v>CONECTOR DE PRESSÃO BIMETÁLICO # 35MM</v>
          </cell>
          <cell r="C743" t="str">
            <v>U</v>
          </cell>
          <cell r="D743">
            <v>9.35</v>
          </cell>
        </row>
        <row r="744">
          <cell r="A744" t="str">
            <v>ELE-CPB-030</v>
          </cell>
          <cell r="B744" t="str">
            <v>CONECTOR DE PRESSÃO BIMETÁLICO # 50MM</v>
          </cell>
          <cell r="C744" t="str">
            <v>U</v>
          </cell>
          <cell r="D744">
            <v>7.22</v>
          </cell>
        </row>
        <row r="745">
          <cell r="A745" t="str">
            <v>ELE-CPB-010</v>
          </cell>
          <cell r="B745" t="str">
            <v>CONECTOR DE PRESSÃO BIMETÁLICO #10MM</v>
          </cell>
          <cell r="C745" t="str">
            <v>U</v>
          </cell>
          <cell r="D745">
            <v>4.78</v>
          </cell>
        </row>
        <row r="746">
          <cell r="A746" t="str">
            <v>ELE-CPB-015</v>
          </cell>
          <cell r="B746" t="str">
            <v>CONECTOR DE PRESSÃO BIMETÁLICO #16MM</v>
          </cell>
          <cell r="C746" t="str">
            <v>U</v>
          </cell>
          <cell r="D746">
            <v>4.78</v>
          </cell>
        </row>
        <row r="747">
          <cell r="A747" t="str">
            <v>ELE-CTP-015</v>
          </cell>
          <cell r="B747" t="str">
            <v>CONECTOR TERMINAL DE PRESSÃO # 16 MM, INCLUSIVE PARAFUSO E PORCA</v>
          </cell>
          <cell r="C747" t="str">
            <v>U</v>
          </cell>
          <cell r="D747">
            <v>3.9</v>
          </cell>
        </row>
        <row r="748">
          <cell r="A748" t="str">
            <v>ELE-CTP-025</v>
          </cell>
          <cell r="B748" t="str">
            <v>CONECTOR TERMINAL DE PRESSÃO # 35MM, INCLUSIVE PARAFUSO E PORCA</v>
          </cell>
          <cell r="C748" t="str">
            <v>U</v>
          </cell>
          <cell r="D748">
            <v>4.84</v>
          </cell>
        </row>
        <row r="749">
          <cell r="A749" t="str">
            <v>ELE-CON-200</v>
          </cell>
          <cell r="B749" t="str">
            <v>CONJUNTO DE TAMPA COM 1 INTERRUPTOR SIMPLES + 1 TOMADA PARA CONDULETE 3/4"</v>
          </cell>
          <cell r="C749" t="str">
            <v>CJ</v>
          </cell>
          <cell r="D749">
            <v>34.25</v>
          </cell>
        </row>
        <row r="750">
          <cell r="A750" t="str">
            <v>ELE-CON-210</v>
          </cell>
          <cell r="B750" t="str">
            <v>CONJUNTO DE TAMPA COM 1 TOMADA RJ 11 OU RJ 0,5 PARA TELEFONE PARA CONDULETE 3/4"</v>
          </cell>
          <cell r="C750" t="str">
            <v>CJ</v>
          </cell>
          <cell r="D750">
            <v>31.1</v>
          </cell>
        </row>
        <row r="751">
          <cell r="A751" t="str">
            <v>ELE-CON-205</v>
          </cell>
          <cell r="B751" t="str">
            <v>CONJUNTO DE TAMPA COM 1 TOMADA 4P TELEFONE PARA CONDULETE 3/4"</v>
          </cell>
          <cell r="C751" t="str">
            <v>CJ</v>
          </cell>
          <cell r="D751">
            <v>22.66</v>
          </cell>
        </row>
        <row r="752">
          <cell r="A752" t="str">
            <v>ELE-TOM-035</v>
          </cell>
          <cell r="B752" t="str">
            <v>CONJUNTO DE 1 TOMADA + 1 INTERRUPTOR COM PLACA</v>
          </cell>
          <cell r="C752" t="str">
            <v>CJ</v>
          </cell>
          <cell r="D752">
            <v>28.06</v>
          </cell>
        </row>
        <row r="753">
          <cell r="A753" t="str">
            <v>ELE-TOM-040</v>
          </cell>
          <cell r="B753" t="str">
            <v>CONJUNTO DE 1 TOMADA + 1 INTERRUPTOR SEM PLACA</v>
          </cell>
          <cell r="C753" t="str">
            <v>CJ</v>
          </cell>
          <cell r="D753">
            <v>22.79</v>
          </cell>
        </row>
        <row r="754">
          <cell r="A754" t="str">
            <v>ELE-CON-190</v>
          </cell>
          <cell r="B754" t="str">
            <v>CONJUNTO TAMPA E INTERRUPTOR PARALELO PARA CONDULETE 3/4"</v>
          </cell>
          <cell r="C754" t="str">
            <v>CJ</v>
          </cell>
          <cell r="D754">
            <v>48.36</v>
          </cell>
        </row>
        <row r="755">
          <cell r="A755" t="str">
            <v>ELE-CON-185</v>
          </cell>
          <cell r="B755" t="str">
            <v>CONJUNTO TAMPA E INTERRUPTOR SIMPLES PARA CONDULETE 3/4"</v>
          </cell>
          <cell r="C755" t="str">
            <v>CJ</v>
          </cell>
          <cell r="D755">
            <v>31.27</v>
          </cell>
        </row>
        <row r="756">
          <cell r="A756" t="str">
            <v>ELE-CON-195</v>
          </cell>
          <cell r="B756" t="str">
            <v>CONJUNTO TAMPA E 1 TOMADA 2P UNIVERSAL PARA CONDULETE 3/4"</v>
          </cell>
          <cell r="C756" t="str">
            <v>CJ</v>
          </cell>
          <cell r="D756">
            <v>24.01</v>
          </cell>
        </row>
        <row r="757">
          <cell r="A757" t="str">
            <v>ELE-INT-060</v>
          </cell>
          <cell r="B757" t="str">
            <v>CONJUNTO 1 INTERRUPTOR PARALELO + 1 TOMADA 2P, UNIVERSAL, SEM PLACAS</v>
          </cell>
          <cell r="C757" t="str">
            <v>CJ</v>
          </cell>
          <cell r="D757">
            <v>33.53</v>
          </cell>
        </row>
        <row r="758">
          <cell r="A758" t="str">
            <v>ELE-INT-085</v>
          </cell>
          <cell r="B758" t="str">
            <v>CONJUNTO 1 INTERRUPTOR SIMPLES + 1 INTERRUPTOR PARALELO + 1TOMADA 2P, UNIVERSAL, RETANGULAR, SEM PLACA</v>
          </cell>
          <cell r="C758" t="str">
            <v>CJ</v>
          </cell>
          <cell r="D758">
            <v>30.53</v>
          </cell>
        </row>
        <row r="759">
          <cell r="A759" t="str">
            <v>ELE-INT-030</v>
          </cell>
          <cell r="B759" t="str">
            <v>CONJUNTO 1 INTERRUPTOR SIMPLES + 1 INTERRUPTOR PARALELO, COM PLACA</v>
          </cell>
          <cell r="C759" t="str">
            <v>CJ</v>
          </cell>
          <cell r="D759">
            <v>25.3</v>
          </cell>
        </row>
        <row r="760">
          <cell r="A760" t="str">
            <v>ELE-INT-070</v>
          </cell>
          <cell r="B760" t="str">
            <v>CONJUNTO 1 INTERRUPTOR SIMPLES + 2 INTERRUPTORES PARALELOS SEM PLACA</v>
          </cell>
          <cell r="C760" t="str">
            <v>CJ</v>
          </cell>
          <cell r="D760">
            <v>35.67</v>
          </cell>
        </row>
        <row r="761">
          <cell r="A761" t="str">
            <v>ELE-INT-090</v>
          </cell>
          <cell r="B761" t="str">
            <v>CONJUNTO 2 INTERRUPTORES PARALELOS + 1TOMADA 2P, UNIVERSAL, RETANGULAR, SEM PLACA</v>
          </cell>
          <cell r="C761" t="str">
            <v>CJ</v>
          </cell>
          <cell r="D761">
            <v>35.1</v>
          </cell>
        </row>
        <row r="762">
          <cell r="A762" t="str">
            <v>ELE-INT-035</v>
          </cell>
          <cell r="B762" t="str">
            <v>CONJUNTO 2 INTERRUPTORES PARALELOS COM PLACA</v>
          </cell>
          <cell r="C762" t="str">
            <v>CJ</v>
          </cell>
          <cell r="D762">
            <v>25.96</v>
          </cell>
        </row>
        <row r="763">
          <cell r="A763" t="str">
            <v>ELE-INT-065</v>
          </cell>
          <cell r="B763" t="str">
            <v>CONJUNTO 2 INTERRUPTORES SIMPLES + 1 INTERRUPTOR PARALELO, COM PLACAS</v>
          </cell>
          <cell r="C763" t="str">
            <v>CJ</v>
          </cell>
          <cell r="D763">
            <v>39.04</v>
          </cell>
        </row>
        <row r="764">
          <cell r="A764" t="str">
            <v>ELE-INT-080</v>
          </cell>
          <cell r="B764" t="str">
            <v>CONJUNTO 2 INTERRUPTORES SIMPLES + 1 TOMADA 2P UNIVERSAL RETANGULAR SEM PLACA</v>
          </cell>
          <cell r="C764" t="str">
            <v>CJ</v>
          </cell>
          <cell r="D764">
            <v>27.13</v>
          </cell>
        </row>
        <row r="765">
          <cell r="A765" t="str">
            <v>ELE-INT-026</v>
          </cell>
          <cell r="B765" t="str">
            <v>CONJUNTO 2 INTERRUPTORES SIMPLES COM PLACA</v>
          </cell>
          <cell r="C765" t="str">
            <v>CJ</v>
          </cell>
          <cell r="D765">
            <v>20.86</v>
          </cell>
        </row>
        <row r="766">
          <cell r="A766" t="str">
            <v>ELE-INT-025</v>
          </cell>
          <cell r="B766" t="str">
            <v>CONJUNTO 2 INTERRUPTORES SIMPLES SEM PLACA</v>
          </cell>
          <cell r="C766" t="str">
            <v>CJ</v>
          </cell>
          <cell r="D766">
            <v>20.46</v>
          </cell>
        </row>
        <row r="767">
          <cell r="A767" t="str">
            <v>ELE-INT-040</v>
          </cell>
          <cell r="B767" t="str">
            <v>CONJUNTO 2 TOMADAS RETANGULARES 2P UNIVERSAL SEM PLACAS</v>
          </cell>
          <cell r="C767" t="str">
            <v>CJ</v>
          </cell>
          <cell r="D767">
            <v>25.28</v>
          </cell>
        </row>
        <row r="768">
          <cell r="A768" t="str">
            <v>ELE-INT-075</v>
          </cell>
          <cell r="B768" t="str">
            <v>CONJUNTO 3 INTERRUPTORES PARALELOS, COM,PLACA</v>
          </cell>
          <cell r="C768" t="str">
            <v>CJ</v>
          </cell>
          <cell r="D768">
            <v>40</v>
          </cell>
        </row>
        <row r="769">
          <cell r="A769" t="str">
            <v>ELE-CRU-005</v>
          </cell>
          <cell r="B769" t="str">
            <v>CRUZETAS SIMPLES,ZINCADA, P/03 PROJETORES ACOMPANHADO DE BRAÇADEIRAS</v>
          </cell>
          <cell r="C769" t="str">
            <v>U</v>
          </cell>
          <cell r="D769">
            <v>176.63</v>
          </cell>
        </row>
        <row r="770">
          <cell r="A770" t="str">
            <v>ELE-PIS-050</v>
          </cell>
          <cell r="B770" t="str">
            <v>CURVA HORIZONTAL 90 EM CHAPA DE AÇO PARA DUTO DE PISO, DIMENSÕES 25 X 140 MM</v>
          </cell>
          <cell r="C770" t="str">
            <v>U</v>
          </cell>
          <cell r="D770">
            <v>38.380000000000003</v>
          </cell>
        </row>
        <row r="771">
          <cell r="A771" t="str">
            <v>ELE-PIS-045</v>
          </cell>
          <cell r="B771" t="str">
            <v>CURVA HORIZONTAL 90 EM CHAPA DE AÇO PARA DUTO DE PISO, DIMENSÕES 25 X 70 MM</v>
          </cell>
          <cell r="C771" t="str">
            <v>U</v>
          </cell>
          <cell r="D771">
            <v>30.94</v>
          </cell>
        </row>
        <row r="772">
          <cell r="A772" t="str">
            <v>ELE-PIS-040</v>
          </cell>
          <cell r="B772" t="str">
            <v>CURVA VERTICAL 90 EM CHAPA DE AÇO PARA DUTO DE PISO, DIMENSÕES 25 X 140 MM</v>
          </cell>
          <cell r="C772" t="str">
            <v>U</v>
          </cell>
          <cell r="D772">
            <v>40.47</v>
          </cell>
        </row>
        <row r="773">
          <cell r="A773" t="str">
            <v>ELE-PIS-035</v>
          </cell>
          <cell r="B773" t="str">
            <v>CURVA VERTICAL 90 EM CHAPA DE AÇO PARA DUTO DE PISO, DIMENSÕES 25 X 70 MM</v>
          </cell>
          <cell r="C773" t="str">
            <v>U</v>
          </cell>
          <cell r="D773">
            <v>40.47</v>
          </cell>
        </row>
        <row r="774">
          <cell r="A774" t="str">
            <v>ELE-PER-040</v>
          </cell>
          <cell r="B774" t="str">
            <v>DERIVAÇÃO FINAL PARA ELETRODUTO EM CHAPA DE AÇO PARA PERFILADO</v>
          </cell>
          <cell r="C774" t="str">
            <v>U</v>
          </cell>
          <cell r="D774">
            <v>7.17</v>
          </cell>
        </row>
        <row r="775">
          <cell r="A775" t="str">
            <v>ELE-PER-045</v>
          </cell>
          <cell r="B775" t="str">
            <v>DERIVAÇÃO LATERAL PARA ELETRODUTO EM CHAPA DE AÇO COM LATERAL DUPLA PARA PERFILADO</v>
          </cell>
          <cell r="C775" t="str">
            <v>U</v>
          </cell>
          <cell r="D775">
            <v>8.02</v>
          </cell>
        </row>
        <row r="776">
          <cell r="A776" t="str">
            <v>ELE-PER-050</v>
          </cell>
          <cell r="B776" t="str">
            <v>DERIVAÇÃO LATERAL PARA ELETRODUTO EM CHAPA DE AÇO PARA PERFILADO</v>
          </cell>
          <cell r="C776" t="str">
            <v>U</v>
          </cell>
          <cell r="D776">
            <v>6.36</v>
          </cell>
        </row>
        <row r="777">
          <cell r="A777" t="str">
            <v>ELE-DIS-028</v>
          </cell>
          <cell r="B777" t="str">
            <v>DISJUNTOR BIPOLAR TERMOMAGNÉTICO 10KA, DE 100A</v>
          </cell>
          <cell r="C777" t="str">
            <v>U</v>
          </cell>
          <cell r="D777">
            <v>62.87</v>
          </cell>
        </row>
        <row r="778">
          <cell r="A778" t="str">
            <v>ELE-DIS-029</v>
          </cell>
          <cell r="B778" t="str">
            <v>DISJUNTOR BIPOLAR TERMOMAGNÉTICO 10KA, DE 120A</v>
          </cell>
          <cell r="C778" t="str">
            <v>U</v>
          </cell>
          <cell r="D778">
            <v>206.47</v>
          </cell>
        </row>
        <row r="779">
          <cell r="A779" t="str">
            <v>ELE-DIS-030</v>
          </cell>
          <cell r="B779" t="str">
            <v>DISJUNTOR BIPOLAR TERMOMAGNÉTICO 10KA, DE 125A</v>
          </cell>
          <cell r="C779" t="str">
            <v>U</v>
          </cell>
          <cell r="D779">
            <v>206.47</v>
          </cell>
        </row>
        <row r="780">
          <cell r="A780" t="str">
            <v>ELE-DIS-031</v>
          </cell>
          <cell r="B780" t="str">
            <v>DISJUNTOR BIPOLAR TERMOMAGNÉTICO 10KA, DE 200A</v>
          </cell>
          <cell r="C780" t="str">
            <v>U</v>
          </cell>
          <cell r="D780">
            <v>206.47</v>
          </cell>
        </row>
        <row r="781">
          <cell r="A781" t="str">
            <v>ELE-DIS-020</v>
          </cell>
          <cell r="B781" t="str">
            <v>DISJUNTOR BIPOLAR TERMOMAGNÉTICO 10KA, DE 25A</v>
          </cell>
          <cell r="C781" t="str">
            <v>U</v>
          </cell>
          <cell r="D781">
            <v>51.54</v>
          </cell>
        </row>
        <row r="782">
          <cell r="A782" t="str">
            <v>ELE-DIS-021</v>
          </cell>
          <cell r="B782" t="str">
            <v>DISJUNTOR BIPOLAR TERMOMAGNÉTICO 10KA, DE 30A</v>
          </cell>
          <cell r="C782" t="str">
            <v>U</v>
          </cell>
          <cell r="D782">
            <v>51.54</v>
          </cell>
        </row>
        <row r="783">
          <cell r="A783" t="str">
            <v>ELE-DIS-022</v>
          </cell>
          <cell r="B783" t="str">
            <v>DISJUNTOR BIPOLAR TERMOMAGNÉTICO 10KA, DE 35A</v>
          </cell>
          <cell r="C783" t="str">
            <v>U</v>
          </cell>
          <cell r="D783">
            <v>51.54</v>
          </cell>
        </row>
        <row r="784">
          <cell r="A784" t="str">
            <v>ELE-DIS-023</v>
          </cell>
          <cell r="B784" t="str">
            <v>DISJUNTOR BIPOLAR TERMOMAGNÉTICO 10KA, DE 40A</v>
          </cell>
          <cell r="C784" t="str">
            <v>U</v>
          </cell>
          <cell r="D784">
            <v>51.54</v>
          </cell>
        </row>
        <row r="785">
          <cell r="A785" t="str">
            <v>ELE-DIS-024</v>
          </cell>
          <cell r="B785" t="str">
            <v>DISJUNTOR BIPOLAR TERMOMAGNÉTICO 10KA, DE 50A</v>
          </cell>
          <cell r="C785" t="str">
            <v>U</v>
          </cell>
          <cell r="D785">
            <v>51.54</v>
          </cell>
        </row>
        <row r="786">
          <cell r="A786" t="str">
            <v>ELE-DIS-025</v>
          </cell>
          <cell r="B786" t="str">
            <v>DISJUNTOR BIPOLAR TERMOMAGNÉTICO 10KA, DE 60A</v>
          </cell>
          <cell r="C786" t="str">
            <v>U</v>
          </cell>
          <cell r="D786">
            <v>62.87</v>
          </cell>
        </row>
        <row r="787">
          <cell r="A787" t="str">
            <v>ELE-DIS-026</v>
          </cell>
          <cell r="B787" t="str">
            <v>DISJUNTOR BIPOLAR TERMOMAGNÉTICO 10KA, DE 70A</v>
          </cell>
          <cell r="C787" t="str">
            <v>U</v>
          </cell>
          <cell r="D787">
            <v>62.87</v>
          </cell>
        </row>
        <row r="788">
          <cell r="A788" t="str">
            <v>ELE-DIS-027</v>
          </cell>
          <cell r="B788" t="str">
            <v>DISJUNTOR BIPOLAR TERMOMAGNÉTICO 10KA, DE 90A</v>
          </cell>
          <cell r="C788" t="str">
            <v>U</v>
          </cell>
          <cell r="D788">
            <v>62.87</v>
          </cell>
        </row>
        <row r="789">
          <cell r="A789" t="str">
            <v>ELE-DIS-060</v>
          </cell>
          <cell r="B789" t="str">
            <v>DISJUNTOR BIPOLAR TERMOMAGNÉTICO 5KA, DE 10A</v>
          </cell>
          <cell r="C789" t="str">
            <v>U</v>
          </cell>
          <cell r="D789">
            <v>41.08</v>
          </cell>
        </row>
        <row r="790">
          <cell r="A790" t="str">
            <v>ELE-DIS-073</v>
          </cell>
          <cell r="B790" t="str">
            <v>DISJUNTOR BIPOLAR TERMOMAGNÉTICO 5KA, DE 100A</v>
          </cell>
          <cell r="C790" t="str">
            <v>U</v>
          </cell>
          <cell r="D790">
            <v>57.03</v>
          </cell>
        </row>
        <row r="791">
          <cell r="A791" t="str">
            <v>ELE-DIS-061</v>
          </cell>
          <cell r="B791" t="str">
            <v>DISJUNTOR BIPOLAR TERMOMAGNÉTICO 5KA, DE 15A</v>
          </cell>
          <cell r="C791" t="str">
            <v>U</v>
          </cell>
          <cell r="D791">
            <v>41.08</v>
          </cell>
        </row>
        <row r="792">
          <cell r="A792" t="str">
            <v>ELE-DIS-062</v>
          </cell>
          <cell r="B792" t="str">
            <v>DISJUNTOR BIPOLAR TERMOMAGNÉTICO 5KA, DE 16A</v>
          </cell>
          <cell r="C792" t="str">
            <v>U</v>
          </cell>
          <cell r="D792">
            <v>41.08</v>
          </cell>
        </row>
        <row r="793">
          <cell r="A793" t="str">
            <v>ELE-DIS-063</v>
          </cell>
          <cell r="B793" t="str">
            <v>DISJUNTOR BIPOLAR TERMOMAGNÉTICO 5KA, DE 20A</v>
          </cell>
          <cell r="C793" t="str">
            <v>U</v>
          </cell>
          <cell r="D793">
            <v>41.08</v>
          </cell>
        </row>
        <row r="794">
          <cell r="A794" t="str">
            <v>ELE-DIS-064</v>
          </cell>
          <cell r="B794" t="str">
            <v>DISJUNTOR BIPOLAR TERMOMAGNÉTICO 5KA, DE 25A</v>
          </cell>
          <cell r="C794" t="str">
            <v>U</v>
          </cell>
          <cell r="D794">
            <v>41.08</v>
          </cell>
        </row>
        <row r="795">
          <cell r="A795" t="str">
            <v>ELE-DIS-065</v>
          </cell>
          <cell r="B795" t="str">
            <v>DISJUNTOR BIPOLAR TERMOMAGNÉTICO 5KA, DE 30A</v>
          </cell>
          <cell r="C795" t="str">
            <v>U</v>
          </cell>
          <cell r="D795">
            <v>41.08</v>
          </cell>
        </row>
        <row r="796">
          <cell r="A796" t="str">
            <v>ELE-DIS-066</v>
          </cell>
          <cell r="B796" t="str">
            <v>DISJUNTOR BIPOLAR TERMOMAGNÉTICO 5KA, DE 32A</v>
          </cell>
          <cell r="C796" t="str">
            <v>U</v>
          </cell>
          <cell r="D796">
            <v>41.08</v>
          </cell>
        </row>
        <row r="797">
          <cell r="A797" t="str">
            <v>ELE-DIS-067</v>
          </cell>
          <cell r="B797" t="str">
            <v>DISJUNTOR BIPOLAR TERMOMAGNÉTICO 5KA, DE 35A</v>
          </cell>
          <cell r="C797" t="str">
            <v>U</v>
          </cell>
          <cell r="D797">
            <v>41.08</v>
          </cell>
        </row>
        <row r="798">
          <cell r="A798" t="str">
            <v>ELE-DIS-068</v>
          </cell>
          <cell r="B798" t="str">
            <v>DISJUNTOR BIPOLAR TERMOMAGNÉTICO 5KA, DE 40A</v>
          </cell>
          <cell r="C798" t="str">
            <v>U</v>
          </cell>
          <cell r="D798">
            <v>42.65</v>
          </cell>
        </row>
        <row r="799">
          <cell r="A799" t="str">
            <v>ELE-DIS-069</v>
          </cell>
          <cell r="B799" t="str">
            <v>DISJUNTOR BIPOLAR TERMOMAGNÉTICO 5KA, DE 50A</v>
          </cell>
          <cell r="C799" t="str">
            <v>U</v>
          </cell>
          <cell r="D799">
            <v>42.65</v>
          </cell>
        </row>
        <row r="800">
          <cell r="A800" t="str">
            <v>ELE-DIS-070</v>
          </cell>
          <cell r="B800" t="str">
            <v>DISJUNTOR BIPOLAR TERMOMAGNÉTICO 5KA, DE 60A</v>
          </cell>
          <cell r="C800" t="str">
            <v>U</v>
          </cell>
          <cell r="D800">
            <v>52.17</v>
          </cell>
        </row>
        <row r="801">
          <cell r="A801" t="str">
            <v>ELE-DIS-071</v>
          </cell>
          <cell r="B801" t="str">
            <v>DISJUNTOR BIPOLAR TERMOMAGNÉTICO 5KA, DE 70A</v>
          </cell>
          <cell r="C801" t="str">
            <v>U</v>
          </cell>
          <cell r="D801">
            <v>57.03</v>
          </cell>
        </row>
        <row r="802">
          <cell r="A802" t="str">
            <v>ELE-DIS-072</v>
          </cell>
          <cell r="B802" t="str">
            <v>DISJUNTOR BIPOLAR TERMOMAGNÉTICO 5KA, DE 90A</v>
          </cell>
          <cell r="C802" t="str">
            <v>U</v>
          </cell>
          <cell r="D802">
            <v>57.03</v>
          </cell>
        </row>
        <row r="803">
          <cell r="A803" t="str">
            <v>ELE-DIS-005</v>
          </cell>
          <cell r="B803" t="str">
            <v>DISJUNTOR MONOPOLAR TERMOMAGNÉTICO 5KA, DE 10A</v>
          </cell>
          <cell r="C803" t="str">
            <v>U</v>
          </cell>
          <cell r="D803">
            <v>16.89</v>
          </cell>
        </row>
        <row r="804">
          <cell r="A804" t="str">
            <v>ELE-DIS-006</v>
          </cell>
          <cell r="B804" t="str">
            <v>DISJUNTOR MONOPOLAR TERMOMAGNÉTICO 5KA, DE 15A</v>
          </cell>
          <cell r="C804" t="str">
            <v>U</v>
          </cell>
          <cell r="D804">
            <v>16.89</v>
          </cell>
        </row>
        <row r="805">
          <cell r="A805" t="str">
            <v>ELE-DIS-007</v>
          </cell>
          <cell r="B805" t="str">
            <v>DISJUNTOR MONOPOLAR TERMOMAGNÉTICO 5KA, DE 16A</v>
          </cell>
          <cell r="C805" t="str">
            <v>U</v>
          </cell>
          <cell r="D805">
            <v>16.89</v>
          </cell>
        </row>
        <row r="806">
          <cell r="A806" t="str">
            <v>ELE-DIS-008</v>
          </cell>
          <cell r="B806" t="str">
            <v>DISJUNTOR MONOPOLAR TERMOMAGNÉTICO 5KA, DE 20A</v>
          </cell>
          <cell r="C806" t="str">
            <v>U</v>
          </cell>
          <cell r="D806">
            <v>16.89</v>
          </cell>
        </row>
        <row r="807">
          <cell r="A807" t="str">
            <v>ELE-DIS-009</v>
          </cell>
          <cell r="B807" t="str">
            <v>DISJUNTOR MONOPOLAR TERMOMAGNÉTICO 5KA, DE 25A</v>
          </cell>
          <cell r="C807" t="str">
            <v>U</v>
          </cell>
          <cell r="D807">
            <v>16.89</v>
          </cell>
        </row>
        <row r="808">
          <cell r="A808" t="str">
            <v>ELE-DIS-010</v>
          </cell>
          <cell r="B808" t="str">
            <v>DISJUNTOR MONOPOLAR TERMOMAGNÉTICO 5KA, DE 30A</v>
          </cell>
          <cell r="C808" t="str">
            <v>U</v>
          </cell>
          <cell r="D808">
            <v>16.89</v>
          </cell>
        </row>
        <row r="809">
          <cell r="A809" t="str">
            <v>ELE-DIS-011</v>
          </cell>
          <cell r="B809" t="str">
            <v>DISJUNTOR MONOPOLAR TERMOMAGNÉTICO 5KA, DE 32A</v>
          </cell>
          <cell r="C809" t="str">
            <v>U</v>
          </cell>
          <cell r="D809">
            <v>16.89</v>
          </cell>
        </row>
        <row r="810">
          <cell r="A810" t="str">
            <v>ELE-DIS-012</v>
          </cell>
          <cell r="B810" t="str">
            <v>DISJUNTOR MONOPOLAR TERMOMAGNÉTICO 5KA, DE 35A</v>
          </cell>
          <cell r="C810" t="str">
            <v>U</v>
          </cell>
          <cell r="D810">
            <v>21.67</v>
          </cell>
        </row>
        <row r="811">
          <cell r="A811" t="str">
            <v>ELE-DIS-013</v>
          </cell>
          <cell r="B811" t="str">
            <v>DISJUNTOR MONOPOLAR TERMOMAGNÉTICO 5KA, DE 40A</v>
          </cell>
          <cell r="C811" t="str">
            <v>U</v>
          </cell>
          <cell r="D811">
            <v>21.67</v>
          </cell>
        </row>
        <row r="812">
          <cell r="A812" t="str">
            <v>ELE-DIS-014</v>
          </cell>
          <cell r="B812" t="str">
            <v>DISJUNTOR MONOPOLAR TERMOMAGNÉTICO 5KA, DE 50A</v>
          </cell>
          <cell r="C812" t="str">
            <v>U</v>
          </cell>
          <cell r="D812">
            <v>21.67</v>
          </cell>
        </row>
        <row r="813">
          <cell r="A813" t="str">
            <v>ELE-DIS-015</v>
          </cell>
          <cell r="B813" t="str">
            <v>DISJUNTOR MONOPOLAR TERMOMAGNÉTICO 5KA, DE 60A</v>
          </cell>
          <cell r="C813" t="str">
            <v>U</v>
          </cell>
          <cell r="D813">
            <v>29.42</v>
          </cell>
        </row>
        <row r="814">
          <cell r="A814" t="str">
            <v>ELE-DIS-016</v>
          </cell>
          <cell r="B814" t="str">
            <v>DISJUNTOR MONOPOLAR TERMOMAGNÉTICO 5KA, DE 70A</v>
          </cell>
          <cell r="C814" t="str">
            <v>U</v>
          </cell>
          <cell r="D814">
            <v>29.42</v>
          </cell>
        </row>
        <row r="815">
          <cell r="A815" t="str">
            <v>ELE-DIS-090</v>
          </cell>
          <cell r="B815" t="str">
            <v>DISJUNTOR TERMOMAGNÉTICO 150A PARA MEDIDOR</v>
          </cell>
          <cell r="C815" t="str">
            <v>U</v>
          </cell>
          <cell r="D815">
            <v>267.01</v>
          </cell>
        </row>
        <row r="816">
          <cell r="A816" t="str">
            <v>ELE-DIS-035</v>
          </cell>
          <cell r="B816" t="str">
            <v>DISJUNTOR TRIPOLAR TERMOMAGNÉTICO 10KA, DE 10A</v>
          </cell>
          <cell r="C816" t="str">
            <v>U</v>
          </cell>
          <cell r="D816">
            <v>74.47</v>
          </cell>
        </row>
        <row r="817">
          <cell r="A817" t="str">
            <v>ELE-DIS-046</v>
          </cell>
          <cell r="B817" t="str">
            <v>DISJUNTOR TRIPOLAR TERMOMAGNÉTICO 10KA, DE 100A</v>
          </cell>
          <cell r="C817" t="str">
            <v>U</v>
          </cell>
          <cell r="D817">
            <v>95.45</v>
          </cell>
        </row>
        <row r="818">
          <cell r="A818" t="str">
            <v>ELE-DIS-047</v>
          </cell>
          <cell r="B818" t="str">
            <v>DISJUNTOR TRIPOLAR TERMOMAGNÉTICO 10KA, DE 120A</v>
          </cell>
          <cell r="C818" t="str">
            <v>U</v>
          </cell>
          <cell r="D818">
            <v>267.01</v>
          </cell>
        </row>
        <row r="819">
          <cell r="A819" t="str">
            <v>ELE-DIS-048</v>
          </cell>
          <cell r="B819" t="str">
            <v>DISJUNTOR TRIPOLAR TERMOMAGNÉTICO 10KA, DE 125A</v>
          </cell>
          <cell r="C819" t="str">
            <v>U</v>
          </cell>
          <cell r="D819">
            <v>267.01</v>
          </cell>
        </row>
        <row r="820">
          <cell r="A820" t="str">
            <v>ELE-DIS-036</v>
          </cell>
          <cell r="B820" t="str">
            <v>DISJUNTOR TRIPOLAR TERMOMAGNÉTICO 10KA, DE 15A</v>
          </cell>
          <cell r="C820" t="str">
            <v>U</v>
          </cell>
          <cell r="D820">
            <v>74.47</v>
          </cell>
        </row>
        <row r="821">
          <cell r="A821" t="str">
            <v>ELE-DIS-050</v>
          </cell>
          <cell r="B821" t="str">
            <v>DISJUNTOR TRIPOLAR TERMOMAGNÉTICO 10KA, DE 175A</v>
          </cell>
          <cell r="C821" t="str">
            <v>U</v>
          </cell>
          <cell r="D821">
            <v>267.01</v>
          </cell>
        </row>
        <row r="822">
          <cell r="A822" t="str">
            <v>ELE-DIS-037</v>
          </cell>
          <cell r="B822" t="str">
            <v>DISJUNTOR TRIPOLAR TERMOMAGNÉTICO 10KA, DE 20A</v>
          </cell>
          <cell r="C822" t="str">
            <v>U</v>
          </cell>
          <cell r="D822">
            <v>74.47</v>
          </cell>
        </row>
        <row r="823">
          <cell r="A823" t="str">
            <v>ELE-DIS-049</v>
          </cell>
          <cell r="B823" t="str">
            <v>DISJUNTOR TRIPOLAR TERMOMAGNÉTICO 10KA, DE 200A</v>
          </cell>
          <cell r="C823" t="str">
            <v>U</v>
          </cell>
          <cell r="D823">
            <v>282.18</v>
          </cell>
        </row>
        <row r="824">
          <cell r="A824" t="str">
            <v>ELE-DIS-038</v>
          </cell>
          <cell r="B824" t="str">
            <v>DISJUNTOR TRIPOLAR TERMOMAGNÉTICO 10KA, DE 25A</v>
          </cell>
          <cell r="C824" t="str">
            <v>U</v>
          </cell>
          <cell r="D824">
            <v>74.47</v>
          </cell>
        </row>
        <row r="825">
          <cell r="A825" t="str">
            <v>ELE-DIS-039</v>
          </cell>
          <cell r="B825" t="str">
            <v>DISJUNTOR TRIPOLAR TERMOMAGNÉTICO 10KA, DE 30A</v>
          </cell>
          <cell r="C825" t="str">
            <v>U</v>
          </cell>
          <cell r="D825">
            <v>74.47</v>
          </cell>
        </row>
        <row r="826">
          <cell r="A826" t="str">
            <v>ELE-DIS-040</v>
          </cell>
          <cell r="B826" t="str">
            <v>DISJUNTOR TRIPOLAR TERMOMAGNÉTICO 10KA, DE 35A</v>
          </cell>
          <cell r="C826" t="str">
            <v>U</v>
          </cell>
          <cell r="D826">
            <v>74.47</v>
          </cell>
        </row>
        <row r="827">
          <cell r="A827" t="str">
            <v>ELE-DIS-041</v>
          </cell>
          <cell r="B827" t="str">
            <v>DISJUNTOR TRIPOLAR TERMOMAGNÉTICO 10KA, DE 40A</v>
          </cell>
          <cell r="C827" t="str">
            <v>U</v>
          </cell>
          <cell r="D827">
            <v>74.47</v>
          </cell>
        </row>
        <row r="828">
          <cell r="A828" t="str">
            <v>ELE-DIS-042</v>
          </cell>
          <cell r="B828" t="str">
            <v>DISJUNTOR TRIPOLAR TERMOMAGNÉTICO 10KA, DE 50A</v>
          </cell>
          <cell r="C828" t="str">
            <v>U</v>
          </cell>
          <cell r="D828">
            <v>74.47</v>
          </cell>
        </row>
        <row r="829">
          <cell r="A829" t="str">
            <v>ELE-DIS-043</v>
          </cell>
          <cell r="B829" t="str">
            <v>DISJUNTOR TRIPOLAR TERMOMAGNÉTICO 10KA, DE 60A</v>
          </cell>
          <cell r="C829" t="str">
            <v>U</v>
          </cell>
          <cell r="D829">
            <v>95.45</v>
          </cell>
        </row>
        <row r="830">
          <cell r="A830" t="str">
            <v>ELE-DIS-044</v>
          </cell>
          <cell r="B830" t="str">
            <v>DISJUNTOR TRIPOLAR TERMOMAGNÉTICO 10KA, DE 70A</v>
          </cell>
          <cell r="C830" t="str">
            <v>U</v>
          </cell>
          <cell r="D830">
            <v>95.45</v>
          </cell>
        </row>
        <row r="831">
          <cell r="A831" t="str">
            <v>ELE-DIS-045</v>
          </cell>
          <cell r="B831" t="str">
            <v>DISJUNTOR TRIPOLAR TERMOMAGNÉTICO 10KA, DE 90A</v>
          </cell>
          <cell r="C831" t="str">
            <v>U</v>
          </cell>
          <cell r="D831">
            <v>95.45</v>
          </cell>
        </row>
        <row r="832">
          <cell r="A832" t="str">
            <v>ELE-DIS-075</v>
          </cell>
          <cell r="B832" t="str">
            <v>DISJUNTOR TRIPOLAR TERMOMAGNÉTICO 5KA, DE 10A</v>
          </cell>
          <cell r="C832" t="str">
            <v>U</v>
          </cell>
          <cell r="D832">
            <v>73.319999999999993</v>
          </cell>
        </row>
        <row r="833">
          <cell r="A833" t="str">
            <v>ELE-DIS-086</v>
          </cell>
          <cell r="B833" t="str">
            <v>DISJUNTOR TRIPOLAR TERMOMAGNÉTICO 5KA, DE 100A</v>
          </cell>
          <cell r="C833" t="str">
            <v>U</v>
          </cell>
          <cell r="D833">
            <v>86.78</v>
          </cell>
        </row>
        <row r="834">
          <cell r="A834" t="str">
            <v>ELE-DIS-076</v>
          </cell>
          <cell r="B834" t="str">
            <v>DISJUNTOR TRIPOLAR TERMOMAGNÉTICO 5KA, DE 15A</v>
          </cell>
          <cell r="C834" t="str">
            <v>U</v>
          </cell>
          <cell r="D834">
            <v>73.319999999999993</v>
          </cell>
        </row>
        <row r="835">
          <cell r="A835" t="str">
            <v>ELE-DIS-077</v>
          </cell>
          <cell r="B835" t="str">
            <v>DISJUNTOR TRIPOLAR TERMOMAGNÉTICO 5KA, DE 20A</v>
          </cell>
          <cell r="C835" t="str">
            <v>U</v>
          </cell>
          <cell r="D835">
            <v>73.319999999999993</v>
          </cell>
        </row>
        <row r="836">
          <cell r="A836" t="str">
            <v>ELE-DIS-078</v>
          </cell>
          <cell r="B836" t="str">
            <v>DISJUNTOR TRIPOLAR TERMOMAGNÉTICO 5KA, DE 25A</v>
          </cell>
          <cell r="C836" t="str">
            <v>U</v>
          </cell>
          <cell r="D836">
            <v>73.319999999999993</v>
          </cell>
        </row>
        <row r="837">
          <cell r="A837" t="str">
            <v>ELE-DIS-079</v>
          </cell>
          <cell r="B837" t="str">
            <v>DISJUNTOR TRIPOLAR TERMOMAGNÉTICO 5KA, DE 30A</v>
          </cell>
          <cell r="C837" t="str">
            <v>U</v>
          </cell>
          <cell r="D837">
            <v>73.319999999999993</v>
          </cell>
        </row>
        <row r="838">
          <cell r="A838" t="str">
            <v>ELE-DIS-080</v>
          </cell>
          <cell r="B838" t="str">
            <v>DISJUNTOR TRIPOLAR TERMOMAGNÉTICO 5KA, DE 35A</v>
          </cell>
          <cell r="C838" t="str">
            <v>U</v>
          </cell>
          <cell r="D838">
            <v>73.319999999999993</v>
          </cell>
        </row>
        <row r="839">
          <cell r="A839" t="str">
            <v>ELE-DIS-081</v>
          </cell>
          <cell r="B839" t="str">
            <v>DISJUNTOR TRIPOLAR TERMOMAGNÉTICO 5KA, DE 40A</v>
          </cell>
          <cell r="C839" t="str">
            <v>U</v>
          </cell>
          <cell r="D839">
            <v>73.319999999999993</v>
          </cell>
        </row>
        <row r="840">
          <cell r="A840" t="str">
            <v>ELE-DIS-082</v>
          </cell>
          <cell r="B840" t="str">
            <v>DISJUNTOR TRIPOLAR TERMOMAGNÉTICO 5KA, DE 50A</v>
          </cell>
          <cell r="C840" t="str">
            <v>U</v>
          </cell>
          <cell r="D840">
            <v>86.78</v>
          </cell>
        </row>
        <row r="841">
          <cell r="A841" t="str">
            <v>ELE-DIS-083</v>
          </cell>
          <cell r="B841" t="str">
            <v>DISJUNTOR TRIPOLAR TERMOMAGNÉTICO 5KA, DE 60A</v>
          </cell>
          <cell r="C841" t="str">
            <v>U</v>
          </cell>
          <cell r="D841">
            <v>86.78</v>
          </cell>
        </row>
        <row r="842">
          <cell r="A842" t="str">
            <v>ELE-DIS-084</v>
          </cell>
          <cell r="B842" t="str">
            <v>DISJUNTOR TRIPOLAR TERMOMAGNÉTICO 5KA, DE 70A</v>
          </cell>
          <cell r="C842" t="str">
            <v>U</v>
          </cell>
          <cell r="D842">
            <v>86.78</v>
          </cell>
        </row>
        <row r="843">
          <cell r="A843" t="str">
            <v>ELE-DIS-085</v>
          </cell>
          <cell r="B843" t="str">
            <v>DISJUNTOR TRIPOLAR TERMOMAGNÉTICO 5KA, DE 90A</v>
          </cell>
          <cell r="C843" t="str">
            <v>U</v>
          </cell>
          <cell r="D843">
            <v>86.78</v>
          </cell>
        </row>
        <row r="844">
          <cell r="A844" t="str">
            <v>ELE-PIS-011</v>
          </cell>
          <cell r="B844" t="str">
            <v>DUTO LISO DUPLO EM CHAPA DE AÇO PARA TOMADA DE PISO, DIMENSÕES 2 X 25 X 70 MM</v>
          </cell>
          <cell r="C844" t="str">
            <v>M</v>
          </cell>
          <cell r="D844">
            <v>41.07</v>
          </cell>
        </row>
        <row r="845">
          <cell r="A845" t="str">
            <v>ELE-PIS-010</v>
          </cell>
          <cell r="B845" t="str">
            <v>DUTO LISO SIMPLES EM CHAPA DE AÇO PARA TOMADA DE PISO, DIMENSÕES 25 X 140 MM</v>
          </cell>
          <cell r="C845" t="str">
            <v>M</v>
          </cell>
          <cell r="D845">
            <v>39.72</v>
          </cell>
        </row>
        <row r="846">
          <cell r="A846" t="str">
            <v>ELE-PIS-005</v>
          </cell>
          <cell r="B846" t="str">
            <v>DUTO LISO SIMPLES EM CHAPA DE AÇO PARA TOMADA DE PISO, DIMENSÕES 25 X 70 MM</v>
          </cell>
          <cell r="C846" t="str">
            <v>M</v>
          </cell>
          <cell r="D846">
            <v>27.39</v>
          </cell>
        </row>
        <row r="847">
          <cell r="A847" t="str">
            <v>ELE-CAL-005</v>
          </cell>
          <cell r="B847" t="str">
            <v>ELETROCALHA LISA GALVANIZADA ELETROLÍTICA CHAPA 14 - 100 X 50 MM COM TAMPA, INCLUSIVE CONEXÃO</v>
          </cell>
          <cell r="C847" t="str">
            <v>M</v>
          </cell>
          <cell r="D847">
            <v>54.39</v>
          </cell>
        </row>
        <row r="848">
          <cell r="A848" t="str">
            <v>ELE-CAL-025</v>
          </cell>
          <cell r="B848" t="str">
            <v>ELETROCALHA LISA GALVANIZADA ELETROLÍTICA CHAPA 14 - 150 X 100 MM COM TAMPA, INCLUSIVE CONEXÃO</v>
          </cell>
          <cell r="C848" t="str">
            <v>M</v>
          </cell>
          <cell r="D848">
            <v>113.97</v>
          </cell>
        </row>
        <row r="849">
          <cell r="A849" t="str">
            <v>ELE-CAL-010</v>
          </cell>
          <cell r="B849" t="str">
            <v>ELETROCALHA LISA GALVANIZADA ELETROLÍTICA CHAPA 14 - 150 X 50 MM COM TAMPA, INCLUSIVE CONEXÃO</v>
          </cell>
          <cell r="C849" t="str">
            <v>M</v>
          </cell>
          <cell r="D849">
            <v>100.9</v>
          </cell>
        </row>
        <row r="850">
          <cell r="A850" t="str">
            <v>ELE-CAL-030</v>
          </cell>
          <cell r="B850" t="str">
            <v>ELETROCALHA LISA GALVANIZADA ELETROLÍTICA CHAPA 14 - 200 X 100 MM COM TAMPA, INCLUSIVE CONEXÃO</v>
          </cell>
          <cell r="C850" t="str">
            <v>M</v>
          </cell>
          <cell r="D850">
            <v>131.26</v>
          </cell>
        </row>
        <row r="851">
          <cell r="A851" t="str">
            <v>ELE-CAL-015</v>
          </cell>
          <cell r="B851" t="str">
            <v>ELETROCALHA LISA GALVANIZADA ELETROLÍTICA CHAPA 14 - 200 X 50 MM COM TAMPA, INCLUSIVE CONEXÃO</v>
          </cell>
          <cell r="C851" t="str">
            <v>M</v>
          </cell>
          <cell r="D851">
            <v>121.46</v>
          </cell>
        </row>
        <row r="852">
          <cell r="A852" t="str">
            <v>ELE-CAL-035</v>
          </cell>
          <cell r="B852" t="str">
            <v>ELETROCALHA LISA GALVANIZADA ELETROLÍTICA CHAPA 14 - 300 X 100 MM COM TAMPA, INCLUSIVE CONEXÃO</v>
          </cell>
          <cell r="C852" t="str">
            <v>M</v>
          </cell>
          <cell r="D852">
            <v>180.31</v>
          </cell>
        </row>
        <row r="853">
          <cell r="A853" t="str">
            <v>ELE-CAL-020</v>
          </cell>
          <cell r="B853" t="str">
            <v>ELETROCALHA LISA GALVANIZADA ELETROLÍTICA CHAPA 14 - 300 X 50 MM COM TAMPA, INCLUSIVE CONEXÃO</v>
          </cell>
          <cell r="C853" t="str">
            <v>M</v>
          </cell>
          <cell r="D853">
            <v>159.41</v>
          </cell>
        </row>
        <row r="854">
          <cell r="A854" t="str">
            <v>ELE-CAL-040</v>
          </cell>
          <cell r="B854" t="str">
            <v>ELETROCALHA LISA GALVANIZADA ELETROLÍTICA CHAPA 14 - 400 X 100 MM COM TAMPA, INCLUSIVE CONEXÃO</v>
          </cell>
          <cell r="C854" t="str">
            <v>M</v>
          </cell>
          <cell r="D854">
            <v>225.57</v>
          </cell>
        </row>
        <row r="855">
          <cell r="A855" t="str">
            <v>ELE-CAL-045</v>
          </cell>
          <cell r="B855" t="str">
            <v>ELETROCALHA PERFURADA GALVANIZADA ELETROLÍTICA CHAPA 14 - 100 X 50 MM COM TAMPA, INCLUSIVE CONEXÃO</v>
          </cell>
          <cell r="C855" t="str">
            <v>M</v>
          </cell>
          <cell r="D855">
            <v>55.29</v>
          </cell>
        </row>
        <row r="856">
          <cell r="A856" t="str">
            <v>ELE-CAL-065</v>
          </cell>
          <cell r="B856" t="str">
            <v>ELETROCALHA PERFURADA GALVANIZADA ELETROLÍTICA CHAPA 14 - 150 X 100 MM COM TAMPA, INCLUSIVE CONEXÃO</v>
          </cell>
          <cell r="C856" t="str">
            <v>M</v>
          </cell>
          <cell r="D856">
            <v>119.64</v>
          </cell>
        </row>
        <row r="857">
          <cell r="A857" t="str">
            <v>ELE-CAL-050</v>
          </cell>
          <cell r="B857" t="str">
            <v>ELETROCALHA PERFURADA GALVANIZADA ELETROLÍTICA CHAPA 14 - 150 X 50 MM COM TAMPA, INCLUSIVE CONEXÃO</v>
          </cell>
          <cell r="C857" t="str">
            <v>M</v>
          </cell>
          <cell r="D857">
            <v>97.82</v>
          </cell>
        </row>
        <row r="858">
          <cell r="A858" t="str">
            <v>ELE-CAL-070</v>
          </cell>
          <cell r="B858" t="str">
            <v>ELETROCALHA PERFURADA GALVANIZADA ELETROLÍTICA CHAPA 14 - 200 X 100 MM COM TAMPA, INCLUSIVE CONEXÃO</v>
          </cell>
          <cell r="C858" t="str">
            <v>M</v>
          </cell>
          <cell r="D858">
            <v>133.9</v>
          </cell>
        </row>
        <row r="859">
          <cell r="A859" t="str">
            <v>ELE-CAL-055</v>
          </cell>
          <cell r="B859" t="str">
            <v>ELETROCALHA PERFURADA GALVANIZADA ELETROLÍTICA CHAPA 14 - 200 X 50 MM COM TAMPA, INCLUSIVE CONEXÃO</v>
          </cell>
          <cell r="C859" t="str">
            <v>M</v>
          </cell>
          <cell r="D859">
            <v>118.69</v>
          </cell>
        </row>
        <row r="860">
          <cell r="A860" t="str">
            <v>ELE-CAL-075</v>
          </cell>
          <cell r="B860" t="str">
            <v>ELETROCALHA PERFURADA GALVANIZADA ELETROLÍTICA CHAPA 14 - 300 X 100 MM COM TAMPA, INCLUSIVE CONEXÃ</v>
          </cell>
          <cell r="C860" t="str">
            <v>M</v>
          </cell>
          <cell r="D860">
            <v>180.32</v>
          </cell>
        </row>
        <row r="861">
          <cell r="A861" t="str">
            <v>ELE-CAL-060</v>
          </cell>
          <cell r="B861" t="str">
            <v>ELETROCALHA PERFURADA GALVANIZADA ELETROLÍTICA CHAPA 14 - 300 X 50 MM COM TAMPA, INCLUSIVE CONEXÃO</v>
          </cell>
          <cell r="C861" t="str">
            <v>M</v>
          </cell>
          <cell r="D861">
            <v>161.11000000000001</v>
          </cell>
        </row>
        <row r="862">
          <cell r="A862" t="str">
            <v>ELE-CAL-080</v>
          </cell>
          <cell r="B862" t="str">
            <v>ELETROCALHA PERFURADA GALVANIZADA ELETROLÍTICA CHAPA 14 - 400 X 100 MM COM TAMPA, INCLUSIVE CONEXÃO</v>
          </cell>
          <cell r="C862" t="str">
            <v>M</v>
          </cell>
          <cell r="D862">
            <v>259.24</v>
          </cell>
        </row>
        <row r="863">
          <cell r="A863" t="str">
            <v>ELE-EEN-005</v>
          </cell>
          <cell r="B863" t="str">
            <v>ENTRADA DE ENERGIA EM CAIXA DE CHAPA DE AÇO , DIMENSÕES 500 X 600 X 270 MM, POTÊNCIA ATÉ 5 KW</v>
          </cell>
          <cell r="C863" t="str">
            <v>U</v>
          </cell>
          <cell r="D863">
            <v>521.49</v>
          </cell>
        </row>
        <row r="864">
          <cell r="A864" t="str">
            <v>ELE-EEN-020</v>
          </cell>
          <cell r="B864" t="str">
            <v>ENTRADA DE ENERGIA EM CAIXA DE CHAPA DE AÇO , DIMENSÕES 500 X 600 X 270 MM, POTÊNCIA DE 15 A 20 KW</v>
          </cell>
          <cell r="C864" t="str">
            <v>U</v>
          </cell>
          <cell r="D864">
            <v>921.24</v>
          </cell>
        </row>
        <row r="865">
          <cell r="A865" t="str">
            <v>ELE-EEN-025</v>
          </cell>
          <cell r="B865" t="str">
            <v>ENTRADA DE ENERGIA EM CAIXA DE CHAPA DE AÇO , DIMENSÕES 500 X 600 X 270 MM, POTÊNCIA DE 20 A 25 KW</v>
          </cell>
          <cell r="C865" t="str">
            <v>U</v>
          </cell>
          <cell r="D865">
            <v>1143.01</v>
          </cell>
        </row>
        <row r="866">
          <cell r="A866" t="str">
            <v>ELE-EEN-030</v>
          </cell>
          <cell r="B866" t="str">
            <v>ENTRADA DE ENERGIA EM CAIXA DE CHAPA DE AÇO , DIMENSÕES 500 X 600 X 270 MM, POTÊNCIA DE 25 A 30 KW</v>
          </cell>
          <cell r="C866" t="str">
            <v>U</v>
          </cell>
          <cell r="D866">
            <v>1205.97</v>
          </cell>
        </row>
        <row r="867">
          <cell r="A867" t="str">
            <v>ELE-EEN-010</v>
          </cell>
          <cell r="B867" t="str">
            <v>ENTRADA DE ENERGIA EM CAIXA DE CHAPA DE AÇO , DIMENSÕES 500 X 600 X 270 MM, POTÊNCIA DE 5 A 10 KW</v>
          </cell>
          <cell r="C867" t="str">
            <v>U</v>
          </cell>
          <cell r="D867">
            <v>536.86</v>
          </cell>
        </row>
        <row r="868">
          <cell r="A868" t="str">
            <v>ELE-EEN-015</v>
          </cell>
          <cell r="B868" t="str">
            <v>ENTRADA DE ENERGIA EM CAIXA DE CHAPA DE AÇO , ENTRADA DE ENERGIA EM CAIXA DE CHAPA DE AÇO , DIMENSÕES 500 X 600 X 270 MM, POTÊNCIA DE 10 A 15 KW</v>
          </cell>
          <cell r="C868" t="str">
            <v>U</v>
          </cell>
          <cell r="D868">
            <v>553.35</v>
          </cell>
        </row>
        <row r="869">
          <cell r="A869" t="str">
            <v>ELE-ENV-005</v>
          </cell>
          <cell r="B869" t="str">
            <v>ENVELOPE DE CONCRETO PARA PROTEÇÃO DE TUBOS DE PVC ENTERRADO - CONCRETO TIPO A FCK = 13,5 MPA</v>
          </cell>
          <cell r="C869" t="str">
            <v>M3</v>
          </cell>
          <cell r="D869">
            <v>371.08</v>
          </cell>
        </row>
        <row r="870">
          <cell r="A870" t="str">
            <v>ELE-FIO-030</v>
          </cell>
          <cell r="B870" t="str">
            <v>FIO FI 2 X 6 MM2 PADRÃO TELEBRÁS</v>
          </cell>
          <cell r="C870" t="str">
            <v>M</v>
          </cell>
          <cell r="D870">
            <v>2.3199999999999998</v>
          </cell>
        </row>
        <row r="871">
          <cell r="A871" t="str">
            <v>ELE-FIO-025</v>
          </cell>
          <cell r="B871" t="str">
            <v>FIO RÍGIDO ISOLAÇÃO EM PVC 450/750V # 10 MM2</v>
          </cell>
          <cell r="C871" t="str">
            <v>M</v>
          </cell>
          <cell r="D871">
            <v>8.6199999999999992</v>
          </cell>
        </row>
        <row r="872">
          <cell r="A872" t="str">
            <v>ELE-FIO-005</v>
          </cell>
          <cell r="B872" t="str">
            <v>FIO RÍGIDO ISOLAÇÃO EM PVC 450/750V # 1,5 MM2</v>
          </cell>
          <cell r="C872" t="str">
            <v>M</v>
          </cell>
          <cell r="D872">
            <v>3.93</v>
          </cell>
        </row>
        <row r="873">
          <cell r="A873" t="str">
            <v>ELE-FIO-010</v>
          </cell>
          <cell r="B873" t="str">
            <v>FIO RÍGIDO ISOLAÇÃO EM PVC 450/750V # 2,5 MM2</v>
          </cell>
          <cell r="C873" t="str">
            <v>M</v>
          </cell>
          <cell r="D873">
            <v>4.59</v>
          </cell>
        </row>
        <row r="874">
          <cell r="A874" t="str">
            <v>ELE-FIO-015</v>
          </cell>
          <cell r="B874" t="str">
            <v>FIO RÍGIDO ISOLAÇÃO EM PVC 450/750V # 4 MM2</v>
          </cell>
          <cell r="C874" t="str">
            <v>M</v>
          </cell>
          <cell r="D874">
            <v>5.52</v>
          </cell>
        </row>
        <row r="875">
          <cell r="A875" t="str">
            <v>ELE-FIO-020</v>
          </cell>
          <cell r="B875" t="str">
            <v>FIO RÍGIDO ISOLAÇÃO EM PVC 450/750V # 6 MM2</v>
          </cell>
          <cell r="C875" t="str">
            <v>M</v>
          </cell>
          <cell r="D875">
            <v>6.57</v>
          </cell>
        </row>
        <row r="876">
          <cell r="A876" t="str">
            <v>ELE-FIO-035</v>
          </cell>
          <cell r="B876" t="str">
            <v>FIO TELEFÔNICO EXTERNO 2 X 100 - FE</v>
          </cell>
          <cell r="C876" t="str">
            <v>M</v>
          </cell>
          <cell r="D876">
            <v>3.1</v>
          </cell>
        </row>
        <row r="877">
          <cell r="A877" t="str">
            <v>ELE-HAS-010</v>
          </cell>
          <cell r="B877" t="str">
            <v>HASTE DE AÇO COBREADA PARA ATERRAMENTO DIÂMETRO 3/4"X 2400 MM,CONFORME PADRÕES TELEBRÁS</v>
          </cell>
          <cell r="C877" t="str">
            <v>U</v>
          </cell>
          <cell r="D877">
            <v>62.94</v>
          </cell>
        </row>
        <row r="878">
          <cell r="A878" t="str">
            <v>ELE-HAS-005</v>
          </cell>
          <cell r="B878" t="str">
            <v>HASTE DE AÇO COBREADA PARA ATERRAMENTO DIÂMETRO 3/4"X 3000 MM,CONFORME PADRÕES TELEBRÁS</v>
          </cell>
          <cell r="C878" t="str">
            <v>U</v>
          </cell>
          <cell r="D878">
            <v>72.16</v>
          </cell>
        </row>
        <row r="879">
          <cell r="A879" t="str">
            <v>ELE-PAD-135</v>
          </cell>
          <cell r="B879" t="str">
            <v>HASTE Ø16 X 150 PARA ARMAÇÃO SECUNDÁRIA</v>
          </cell>
          <cell r="C879" t="str">
            <v>U</v>
          </cell>
          <cell r="D879">
            <v>19.190000000000001</v>
          </cell>
        </row>
        <row r="880">
          <cell r="A880" t="str">
            <v>ELE-INT-100</v>
          </cell>
          <cell r="B880" t="str">
            <v>INTERRUPTOR , DUAS TECLAS PARALELO 10 A - 250 V</v>
          </cell>
          <cell r="C880" t="str">
            <v>U</v>
          </cell>
          <cell r="D880">
            <v>28.41</v>
          </cell>
        </row>
        <row r="881">
          <cell r="A881" t="str">
            <v>ELE-INT-115</v>
          </cell>
          <cell r="B881" t="str">
            <v>INTERRUPTOR , DUAS TECLAS SIMPLES E UMA TECLA PARALELO 10 A - 250 V</v>
          </cell>
          <cell r="C881" t="str">
            <v>U</v>
          </cell>
          <cell r="D881">
            <v>34.130000000000003</v>
          </cell>
        </row>
        <row r="882">
          <cell r="A882" t="str">
            <v>ELE-INT-095</v>
          </cell>
          <cell r="B882" t="str">
            <v>INTERRUPTOR , DUAS TECLAS SIMPLES 10 A - 250 V</v>
          </cell>
          <cell r="C882" t="str">
            <v>U</v>
          </cell>
          <cell r="D882">
            <v>20.059999999999999</v>
          </cell>
        </row>
        <row r="883">
          <cell r="A883" t="str">
            <v>ELE-INT-120</v>
          </cell>
          <cell r="B883" t="str">
            <v>INTERRUPTOR , TRÊS TECLAS PARALELO 10 A - 250 V</v>
          </cell>
          <cell r="C883" t="str">
            <v>U</v>
          </cell>
          <cell r="D883">
            <v>43.21</v>
          </cell>
        </row>
        <row r="884">
          <cell r="A884" t="str">
            <v>ELE-INT-125</v>
          </cell>
          <cell r="B884" t="str">
            <v>INTERRUPTOR , TRÊS TECLAS SIMPLES 10 A - 250 V</v>
          </cell>
          <cell r="C884" t="str">
            <v>U</v>
          </cell>
          <cell r="D884">
            <v>29.14</v>
          </cell>
        </row>
        <row r="885">
          <cell r="A885" t="str">
            <v>ELE-INT-021</v>
          </cell>
          <cell r="B885" t="str">
            <v>INTERRUPTOR , UMA TECLA BIPOLAR PARALELA 20 A - 250 V</v>
          </cell>
          <cell r="C885" t="str">
            <v>U</v>
          </cell>
          <cell r="D885">
            <v>36.22</v>
          </cell>
        </row>
        <row r="886">
          <cell r="A886" t="str">
            <v>ELE-INT-022</v>
          </cell>
          <cell r="B886" t="str">
            <v>INTERRUPTOR , UMA TECLA DUPLA BIPOLAR SIMPLES 10 A - 250 V</v>
          </cell>
          <cell r="C886" t="str">
            <v>U</v>
          </cell>
          <cell r="D886">
            <v>27.27</v>
          </cell>
        </row>
        <row r="887">
          <cell r="A887" t="str">
            <v>ELE-INT-105</v>
          </cell>
          <cell r="B887" t="str">
            <v>INTERRUPTOR , UMA TECLA SIMPLES E DUAS TECLAS PARALELO 10 A - 250 V</v>
          </cell>
          <cell r="C887" t="str">
            <v>U</v>
          </cell>
          <cell r="D887">
            <v>38.44</v>
          </cell>
        </row>
        <row r="888">
          <cell r="A888" t="str">
            <v>ELE-INT-110</v>
          </cell>
          <cell r="B888" t="str">
            <v>INTERRUPTOR , UMA TECLA SIMPLES E UMA TECLA PARALELO 10 A - 250 V</v>
          </cell>
          <cell r="C888" t="str">
            <v>U</v>
          </cell>
          <cell r="D888">
            <v>24.07</v>
          </cell>
        </row>
        <row r="889">
          <cell r="A889" t="str">
            <v>ELE-INT-020</v>
          </cell>
          <cell r="B889" t="str">
            <v>INTERRUPTOR, BIPOLAR SIMPLES 10 A - 250 V, COM PLACA</v>
          </cell>
          <cell r="C889" t="str">
            <v>U</v>
          </cell>
          <cell r="D889">
            <v>30.94</v>
          </cell>
        </row>
        <row r="890">
          <cell r="A890" t="str">
            <v>ELE-INT-130</v>
          </cell>
          <cell r="B890" t="str">
            <v>INTERRUPTOR DE CARGA 20 A COM SINALIZADOR 2 POLOS</v>
          </cell>
          <cell r="C890" t="str">
            <v>U</v>
          </cell>
          <cell r="D890">
            <v>34.97</v>
          </cell>
        </row>
        <row r="891">
          <cell r="A891" t="str">
            <v>ELE-INT-010</v>
          </cell>
          <cell r="B891" t="str">
            <v>INTERRUPTOR, UMA TECLA PARALELO 10 A - 250 V, SEM PLACA</v>
          </cell>
          <cell r="C891" t="str">
            <v>U</v>
          </cell>
          <cell r="D891">
            <v>13.43</v>
          </cell>
        </row>
        <row r="892">
          <cell r="A892" t="str">
            <v>ELE-INT-015</v>
          </cell>
          <cell r="B892" t="str">
            <v>INTERRUPTOR UMA TECLA SIMPLES 10 A - 250 V, COM PLACA</v>
          </cell>
          <cell r="C892" t="str">
            <v>U</v>
          </cell>
          <cell r="D892">
            <v>12.58</v>
          </cell>
        </row>
        <row r="893">
          <cell r="A893" t="str">
            <v>ELE-INT-005</v>
          </cell>
          <cell r="B893" t="str">
            <v>INTERRUPTOR, UMA TECLA SIMPLES 10 A - 250 V, SEM PLACA</v>
          </cell>
          <cell r="C893" t="str">
            <v>U</v>
          </cell>
          <cell r="D893">
            <v>9.35</v>
          </cell>
        </row>
        <row r="894">
          <cell r="A894" t="str">
            <v>ELE-PAD-120</v>
          </cell>
          <cell r="B894" t="str">
            <v>ISOLADOR ROLDANA</v>
          </cell>
          <cell r="C894" t="str">
            <v>U</v>
          </cell>
          <cell r="D894">
            <v>5.73</v>
          </cell>
        </row>
        <row r="895">
          <cell r="A895" t="str">
            <v>ELE-PER-055</v>
          </cell>
          <cell r="B895" t="str">
            <v>JUNÇÃO ANGULAR DUPLA ALTA EM CHAPA DE AÇO PARA PERFILADO</v>
          </cell>
          <cell r="C895" t="str">
            <v>U</v>
          </cell>
          <cell r="D895">
            <v>7.71</v>
          </cell>
        </row>
        <row r="896">
          <cell r="A896" t="str">
            <v>ELE-PIS-090</v>
          </cell>
          <cell r="B896" t="str">
            <v>JUNÇÃO EM CHAPA DE AÇO PARA DUTO DE PISO, DIMENSÕES 25 X 140 MM</v>
          </cell>
          <cell r="C896" t="str">
            <v>U</v>
          </cell>
          <cell r="D896">
            <v>20.91</v>
          </cell>
        </row>
        <row r="897">
          <cell r="A897" t="str">
            <v>ELE-PIS-085</v>
          </cell>
          <cell r="B897" t="str">
            <v>JUNÇÃO EM CHAPA DE AÇO PARA DUTO DE PISO, DIMENSÕES 25 X 70 MM</v>
          </cell>
          <cell r="C897" t="str">
            <v>U</v>
          </cell>
          <cell r="D897">
            <v>18.79</v>
          </cell>
        </row>
        <row r="898">
          <cell r="A898" t="str">
            <v>ELE-LAM-025</v>
          </cell>
          <cell r="B898" t="str">
            <v>LÂMPADA FLUORESCENTE COMPACTA PL 11W-127V-E27</v>
          </cell>
          <cell r="C898" t="str">
            <v>U</v>
          </cell>
          <cell r="D898">
            <v>11.88</v>
          </cell>
        </row>
        <row r="899">
          <cell r="A899" t="str">
            <v>ELE-LAM-020</v>
          </cell>
          <cell r="B899" t="str">
            <v>LÂMPADA FLUORESCENTE COMPACTA PL 9W-127V-E27</v>
          </cell>
          <cell r="C899" t="str">
            <v>U</v>
          </cell>
          <cell r="D899">
            <v>11.96</v>
          </cell>
        </row>
        <row r="900">
          <cell r="A900" t="str">
            <v>ELE-LAM-030</v>
          </cell>
          <cell r="B900" t="str">
            <v>LÂMPADA FLUORESCENTE COMPACTA PLE 15W-127V-E27</v>
          </cell>
          <cell r="C900" t="str">
            <v>U</v>
          </cell>
          <cell r="D900">
            <v>12.25</v>
          </cell>
        </row>
        <row r="901">
          <cell r="A901" t="str">
            <v>ELE-LAM-035</v>
          </cell>
          <cell r="B901" t="str">
            <v>LÂMPADA FLUORESCENTE COMPACTA PLE 20W-127V-E27</v>
          </cell>
          <cell r="C901" t="str">
            <v>U</v>
          </cell>
          <cell r="D901">
            <v>13.9</v>
          </cell>
        </row>
        <row r="902">
          <cell r="A902" t="str">
            <v>ELE-LAM-040</v>
          </cell>
          <cell r="B902" t="str">
            <v>LÂMPADA FLUORESCENTE COMPACTA PLE 23W-127V-E27</v>
          </cell>
          <cell r="C902" t="str">
            <v>U</v>
          </cell>
          <cell r="D902">
            <v>14.18</v>
          </cell>
        </row>
        <row r="903">
          <cell r="A903" t="str">
            <v>ELE-LAM-045</v>
          </cell>
          <cell r="B903" t="str">
            <v>LÂMPADA FLUORESCENTE TLDRS 16/ 84 - 16 W - G13</v>
          </cell>
          <cell r="C903" t="str">
            <v>U</v>
          </cell>
          <cell r="D903">
            <v>8.82</v>
          </cell>
        </row>
        <row r="904">
          <cell r="A904" t="str">
            <v>ELE-LAM-055</v>
          </cell>
          <cell r="B904" t="str">
            <v>LÂMPADA FLUORESCENTE TLDRS 20/ 84 - 20 W - G13</v>
          </cell>
          <cell r="C904" t="str">
            <v>U</v>
          </cell>
          <cell r="D904">
            <v>8.9499999999999993</v>
          </cell>
        </row>
        <row r="905">
          <cell r="A905" t="str">
            <v>ELE-LAM-056</v>
          </cell>
          <cell r="B905" t="str">
            <v>LÂMPADA FLUORESCENTE TLDRS 20/ 84 - 40 W - G13</v>
          </cell>
          <cell r="C905" t="str">
            <v>U</v>
          </cell>
          <cell r="D905">
            <v>8.9499999999999993</v>
          </cell>
        </row>
        <row r="906">
          <cell r="A906" t="str">
            <v>ELE-LAM-050</v>
          </cell>
          <cell r="B906" t="str">
            <v>LÂMPADA FLUORESCENTE TLDRS 32/ 84 - 32 W - G13</v>
          </cell>
          <cell r="C906" t="str">
            <v>U</v>
          </cell>
          <cell r="D906">
            <v>9.15</v>
          </cell>
        </row>
        <row r="907">
          <cell r="A907" t="str">
            <v>ELE-LAM-057</v>
          </cell>
          <cell r="B907" t="str">
            <v>LÂMPADA MISTA DE 160W/220V</v>
          </cell>
          <cell r="C907" t="str">
            <v>U</v>
          </cell>
          <cell r="D907">
            <v>21.72</v>
          </cell>
        </row>
        <row r="908">
          <cell r="A908" t="str">
            <v>ELE-LUM-005</v>
          </cell>
          <cell r="B908" t="str">
            <v>LUMINÁRIA CHANFRADA PARA LÂMPADA FLUORESCENTE 1 X 16 W OU 1 X 20 W</v>
          </cell>
          <cell r="C908" t="str">
            <v>U</v>
          </cell>
          <cell r="D908">
            <v>51.07</v>
          </cell>
        </row>
        <row r="909">
          <cell r="A909" t="str">
            <v>ELE-LUM-006</v>
          </cell>
          <cell r="B909" t="str">
            <v>LUMINÁRIA CHANFRADA PARA LÂMPADA FLUORESCENTE 1 X 16 W OU 1 X 20 W, COMPLETA</v>
          </cell>
          <cell r="C909" t="str">
            <v>U</v>
          </cell>
          <cell r="D909">
            <v>109.23</v>
          </cell>
        </row>
        <row r="910">
          <cell r="A910" t="str">
            <v>ELE-LUM-020</v>
          </cell>
          <cell r="B910" t="str">
            <v>LUMINÁRIA CHANFRADA PARA LÂMPADA FLUORESCENTE 1 X 32 W OU 1 X 40 W</v>
          </cell>
          <cell r="C910" t="str">
            <v>U</v>
          </cell>
          <cell r="D910">
            <v>54.98</v>
          </cell>
        </row>
        <row r="911">
          <cell r="A911" t="str">
            <v>ELE-LUM-021</v>
          </cell>
          <cell r="B911" t="str">
            <v>LUMINÁRIA CHANFRADA PARA LÂMPADA FLUORESCENTE 1 X 32 W OU 1 X 40 W, COMPLETA</v>
          </cell>
          <cell r="C911" t="str">
            <v>U</v>
          </cell>
          <cell r="D911">
            <v>126.07</v>
          </cell>
        </row>
        <row r="912">
          <cell r="A912" t="str">
            <v>ELE-LUM-010</v>
          </cell>
          <cell r="B912" t="str">
            <v>LUMINÁRIA CHANFRADA PARA LÂMPADA FLUORESCENTE 2 X 16 W OU 2 X 20 W</v>
          </cell>
          <cell r="C912" t="str">
            <v>U</v>
          </cell>
          <cell r="D912">
            <v>59.77</v>
          </cell>
        </row>
        <row r="913">
          <cell r="A913" t="str">
            <v>ELE-LUM-011</v>
          </cell>
          <cell r="B913" t="str">
            <v>LUMINÁRIA CHANFRADA PARA LÂMPADA FLUORESCENTE 2 X 16 W OU 2 X 20 W, COMPLETA</v>
          </cell>
          <cell r="C913" t="str">
            <v>U</v>
          </cell>
          <cell r="D913">
            <v>141.1</v>
          </cell>
        </row>
        <row r="914">
          <cell r="A914" t="str">
            <v>ELE-LUM-025</v>
          </cell>
          <cell r="B914" t="str">
            <v>LUMINÁRIA CHANFRADA PARA LÂMPADA FLUORESCENTE 2 X 32 W OU 2 X 40 W</v>
          </cell>
          <cell r="C914" t="str">
            <v>U</v>
          </cell>
          <cell r="D914">
            <v>67.849999999999994</v>
          </cell>
        </row>
        <row r="915">
          <cell r="A915" t="str">
            <v>ELE-LUM-026</v>
          </cell>
          <cell r="B915" t="str">
            <v>LUMINÁRIA CHANFRADA PARA LÂMPADA FLUORESCENTE 2 X 32 W OU 2 X 40 W, COMPLETA</v>
          </cell>
          <cell r="C915" t="str">
            <v>U</v>
          </cell>
          <cell r="D915">
            <v>156.57</v>
          </cell>
        </row>
        <row r="916">
          <cell r="A916" t="str">
            <v>ELE-LUM-015</v>
          </cell>
          <cell r="B916" t="str">
            <v>LUMINÁRIA CHANFRADA PARA LÂMPADA FLUORESCENTE 4 X 16 W OU 4 X 20 W</v>
          </cell>
          <cell r="C916" t="str">
            <v>U</v>
          </cell>
          <cell r="D916">
            <v>89.52</v>
          </cell>
        </row>
        <row r="917">
          <cell r="A917" t="str">
            <v>ELE-LUM-016</v>
          </cell>
          <cell r="B917" t="str">
            <v>LUMINÁRIA CHANFRADA PARA LÂMPADA FLUORESCENTE 4 X 16 W OU 4 X 20 W, COMPLETA</v>
          </cell>
          <cell r="C917" t="str">
            <v>U</v>
          </cell>
          <cell r="D917">
            <v>252.18</v>
          </cell>
        </row>
        <row r="918">
          <cell r="A918" t="str">
            <v>ELE-LUM-030</v>
          </cell>
          <cell r="B918" t="str">
            <v>LUMINÁRIA CHANFRADA PARA LÂMPADA FLUORESCENTE 4 X 32 W OU 4 X 40 W</v>
          </cell>
          <cell r="C918" t="str">
            <v>U</v>
          </cell>
          <cell r="D918">
            <v>103</v>
          </cell>
        </row>
        <row r="919">
          <cell r="A919" t="str">
            <v>ELE-LUM-031</v>
          </cell>
          <cell r="B919" t="str">
            <v>LUMINÁRIA CHANFRADA PARA LÂMPADA FLUORESCENTE 4 X 32 W OU 4 X 40 W, COMPLETA</v>
          </cell>
          <cell r="C919" t="str">
            <v>U</v>
          </cell>
          <cell r="D919">
            <v>280.44</v>
          </cell>
        </row>
        <row r="920">
          <cell r="A920" t="str">
            <v>ELE-LUM-065</v>
          </cell>
          <cell r="B920" t="str">
            <v>LUMINÁRIA REFLETORA PARA ILUMINAÇÃO PÚBLICA COM LÂMPADA VAPOR DE MERCÚRIO, 2 REFLETORES DE 250W EM POSTE DE CONCRETO COM 9 M DE ALTURA (COMPLETA)</v>
          </cell>
          <cell r="C920" t="str">
            <v>U</v>
          </cell>
          <cell r="D920">
            <v>1631.17</v>
          </cell>
        </row>
        <row r="921">
          <cell r="A921" t="str">
            <v>ELE-LUM-075</v>
          </cell>
          <cell r="B921" t="str">
            <v>LUMINÁRIA REFLETORA PARA ILUMINAÇÃO PÚBLICA COM LÂMPADA VAPOR DE MERCÚRIO, 3 REFLETORES DE 400W EM POSTE DE CONCRETO COM 11 M DE ALTURA (COMPLETA)</v>
          </cell>
          <cell r="C921" t="str">
            <v>U</v>
          </cell>
          <cell r="D921">
            <v>2481.33</v>
          </cell>
        </row>
        <row r="922">
          <cell r="A922" t="str">
            <v>ELE-LUM-070</v>
          </cell>
          <cell r="B922" t="str">
            <v>LUMINÁRIA REFLETORA PARA ILUMINAÇÃO PÚBLICA COM LÂMPADA VAPOR DE MERCÚRIO, 6 REFLETORES DE 400W EM POSTE DE CONCRETO COM 9 M DE ALTURA (COMPLETA)</v>
          </cell>
          <cell r="C922" t="str">
            <v>U</v>
          </cell>
          <cell r="D922">
            <v>1657.79</v>
          </cell>
        </row>
        <row r="923">
          <cell r="A923" t="str">
            <v>ELE-LUM-055</v>
          </cell>
          <cell r="B923" t="str">
            <v>LUMINÁRIA REFLETORA PARA ILUMINAÇÃO PÚBLICA PARA LÂMPADA VAPOR DE MERCÚRIO, SÓDIO E METÁLICA, 1 PÉTALA, POSTE DE AÇO GALVANIZADO COM 10 M DE ALTURA LIVRE (COMPLETA)</v>
          </cell>
          <cell r="C923" t="str">
            <v>U</v>
          </cell>
          <cell r="D923">
            <v>2057.58</v>
          </cell>
        </row>
        <row r="924">
          <cell r="A924" t="str">
            <v>ELE-LUM-060</v>
          </cell>
          <cell r="B924" t="str">
            <v>LUMINÁRIA REFLETORA PARA ILUMINAÇÃO PÚBLICA PARA LÂMPADA VAPOR DE MERCÚRIO, SÓDIO E METÁLICA, 2 PÉTALAS, POSTE DE AÇO GALVANIZADO COM 10 M DE ALTURA LIVRE (COMPLETA)</v>
          </cell>
          <cell r="C924" t="str">
            <v>U</v>
          </cell>
          <cell r="D924">
            <v>2498.59</v>
          </cell>
        </row>
        <row r="925">
          <cell r="A925" t="str">
            <v>ELE-LUM-045</v>
          </cell>
          <cell r="B925" t="str">
            <v>LUMINÁRIA TIPO DROPS COM BASE E GLOBO LEITOSO</v>
          </cell>
          <cell r="C925" t="str">
            <v>U</v>
          </cell>
          <cell r="D925">
            <v>55.42</v>
          </cell>
        </row>
        <row r="926">
          <cell r="A926" t="str">
            <v>ELE-LUM-046</v>
          </cell>
          <cell r="B926" t="str">
            <v>LUMINÁRIA TIPO DROPS COM BASE E GLOBO LEITOSO COM PARA LÂMPADA FLUORESCENTE COMPACTA DE 20 W</v>
          </cell>
          <cell r="C926" t="str">
            <v>U</v>
          </cell>
          <cell r="D926">
            <v>82.09</v>
          </cell>
        </row>
        <row r="927">
          <cell r="A927" t="str">
            <v>ELE-LUM-050</v>
          </cell>
          <cell r="B927" t="str">
            <v>LUMINÁRIA TIPO TARTARUGA</v>
          </cell>
          <cell r="C927" t="str">
            <v>U</v>
          </cell>
          <cell r="D927">
            <v>56.6</v>
          </cell>
        </row>
        <row r="928">
          <cell r="A928" t="str">
            <v>ELE-LUM-052</v>
          </cell>
          <cell r="B928" t="str">
            <v>LUMINÁRIA TIPO TARTARUGA BLINDADA</v>
          </cell>
          <cell r="C928" t="str">
            <v>U</v>
          </cell>
          <cell r="D928">
            <v>80.459999999999994</v>
          </cell>
        </row>
        <row r="929">
          <cell r="A929" t="str">
            <v>ELE-LUM-053</v>
          </cell>
          <cell r="B929" t="str">
            <v>LUMINÁRIA TIPO TARTARUGA BLINDADA PARA LÂMPADA FLUORESCENTE COMPACTA DE 20</v>
          </cell>
          <cell r="C929" t="str">
            <v>U</v>
          </cell>
          <cell r="D929">
            <v>83.27</v>
          </cell>
        </row>
        <row r="930">
          <cell r="A930" t="str">
            <v>ELE-LUM-051</v>
          </cell>
          <cell r="B930" t="str">
            <v>LUMINÁRIA TIPO TARTARUGA PARA LÂMPADA IFLUORESCENTE COMPACTA DE 20 W</v>
          </cell>
          <cell r="C930" t="str">
            <v>U</v>
          </cell>
          <cell r="D930">
            <v>83.27</v>
          </cell>
        </row>
        <row r="931">
          <cell r="A931" t="str">
            <v>ELE-LUM-035</v>
          </cell>
          <cell r="B931" t="str">
            <v>LUMINÁRIA TUBULAR CONTINUA PARA LÂMPADA FLUORESCENTE 1 X 16 W</v>
          </cell>
          <cell r="C931" t="str">
            <v>U</v>
          </cell>
          <cell r="D931">
            <v>65.81</v>
          </cell>
        </row>
        <row r="932">
          <cell r="A932" t="str">
            <v>ELE-LUM-036</v>
          </cell>
          <cell r="B932" t="str">
            <v>LUMINÁRIA TUBULAR CONTINUA PARA LÂMPADA FLUORESCENTE 1 X 16 W, COMPLETA</v>
          </cell>
          <cell r="C932" t="str">
            <v>U</v>
          </cell>
          <cell r="D932">
            <v>123.97</v>
          </cell>
        </row>
        <row r="933">
          <cell r="A933" t="str">
            <v>ELE-LUM-040</v>
          </cell>
          <cell r="B933" t="str">
            <v>LUMINÁRIA TUBULAR CONTINUA PARA LÂMPADA FLUORESCENTE 1 X 32 W</v>
          </cell>
          <cell r="C933" t="str">
            <v>U</v>
          </cell>
          <cell r="D933">
            <v>77.09</v>
          </cell>
        </row>
        <row r="934">
          <cell r="A934" t="str">
            <v>ELE-LUM-041</v>
          </cell>
          <cell r="B934" t="str">
            <v>LUMINÁRIA TUBULAR CONTINUA PARA LÂMPADA FLUORESCENTE 1 X 32 W, COMPLETA</v>
          </cell>
          <cell r="C934" t="str">
            <v>U</v>
          </cell>
          <cell r="D934">
            <v>148.18</v>
          </cell>
        </row>
        <row r="935">
          <cell r="A935" t="str">
            <v>ELE-MAN-025</v>
          </cell>
          <cell r="B935" t="str">
            <v>MANGUEIRA PVC FLEXÍVEL CORRUGADO ANTI-CHAMA DN 40 MM (1.1/4")</v>
          </cell>
          <cell r="C935" t="str">
            <v>M</v>
          </cell>
          <cell r="D935">
            <v>6.86</v>
          </cell>
        </row>
        <row r="936">
          <cell r="A936" t="str">
            <v>ELE-MAN-030</v>
          </cell>
          <cell r="B936" t="str">
            <v>MANGUEIRA PVC FLEXÍVEL CORRUGADO ANTI-CHAMA DN 50 MM (1.1/2")</v>
          </cell>
          <cell r="C936" t="str">
            <v>M</v>
          </cell>
          <cell r="D936">
            <v>9.44</v>
          </cell>
        </row>
        <row r="937">
          <cell r="A937" t="str">
            <v>ELE-MAN-035</v>
          </cell>
          <cell r="B937" t="str">
            <v>MANGUEIRA PVC FLEXÍVEL CORRUGADO ANTI-CHAMA DN 60 MM (2")</v>
          </cell>
          <cell r="C937" t="str">
            <v>M</v>
          </cell>
          <cell r="D937">
            <v>10.74</v>
          </cell>
        </row>
        <row r="938">
          <cell r="A938" t="str">
            <v>ELE-MAN-040</v>
          </cell>
          <cell r="B938" t="str">
            <v>MANGUEIRA PVC FLEXÍVEL CORRUGADO ANTI-CHAMA DN 85 MM (3")</v>
          </cell>
          <cell r="C938" t="str">
            <v>M</v>
          </cell>
          <cell r="D938">
            <v>15.12</v>
          </cell>
        </row>
        <row r="939">
          <cell r="A939" t="str">
            <v>ELE-PAD-005</v>
          </cell>
          <cell r="B939" t="str">
            <v>PADRÃO CEMIG AÉREO TIPO D1, DEMANDA ATÉ 15 KA,TRIFÁSICO</v>
          </cell>
          <cell r="C939" t="str">
            <v>U</v>
          </cell>
          <cell r="D939">
            <v>1077.8599999999999</v>
          </cell>
        </row>
        <row r="940">
          <cell r="A940" t="str">
            <v>ELE-PAD-010</v>
          </cell>
          <cell r="B940" t="str">
            <v>PADRÃO CEMIG AÉREO TIPO D2 ,15, 1 &lt;= DEMANDA &lt;= 23 KVA, TRIFÁSICO</v>
          </cell>
          <cell r="C940" t="str">
            <v>U</v>
          </cell>
          <cell r="D940">
            <v>1406.87</v>
          </cell>
        </row>
        <row r="941">
          <cell r="A941" t="str">
            <v>ELE-PAD-015</v>
          </cell>
          <cell r="B941" t="str">
            <v>PADRÃO CEMIG AÉREO TIPO D3, 23, 1 &lt;= DEMANDA &lt;= 27 KVA, TRIFÁSICO</v>
          </cell>
          <cell r="C941" t="str">
            <v>U</v>
          </cell>
          <cell r="D941">
            <v>1498.75</v>
          </cell>
        </row>
        <row r="942">
          <cell r="A942" t="str">
            <v>ELE-PAD-020</v>
          </cell>
          <cell r="B942" t="str">
            <v>PADRÃO CEMIG AÉREO TIPO D4, 27,1 &lt;= DEMANDA &lt;= 38 KVA, TRIFÁSICO</v>
          </cell>
          <cell r="C942" t="str">
            <v>U</v>
          </cell>
          <cell r="D942">
            <v>1892.19</v>
          </cell>
        </row>
        <row r="943">
          <cell r="A943" t="str">
            <v>ELE-PAD-025</v>
          </cell>
          <cell r="B943" t="str">
            <v>PADRÃO CEMIG AÉREO TIPO D5, 38,1 &lt;= DEMANDA &lt;= 47 KVA, TRIFÁSICO</v>
          </cell>
          <cell r="C943" t="str">
            <v>U</v>
          </cell>
          <cell r="D943">
            <v>2466.54</v>
          </cell>
        </row>
        <row r="944">
          <cell r="A944" t="str">
            <v>ELE-PAD-030</v>
          </cell>
          <cell r="B944" t="str">
            <v>PADRÃO CEMIG AÉREO TIPO D6, 47,1 &lt;= DEMANDA &lt;= 57 KVA, TRIFÁSICO</v>
          </cell>
          <cell r="C944" t="str">
            <v>U</v>
          </cell>
          <cell r="D944">
            <v>3252.9</v>
          </cell>
        </row>
        <row r="945">
          <cell r="A945" t="str">
            <v>ELE-PAD-035</v>
          </cell>
          <cell r="B945" t="str">
            <v>PADRÃO CEMIG AÉREO TIPO D7, 57,1 &lt;= DEMANDA &lt;= 66 KVA, TRIFÁSICO</v>
          </cell>
          <cell r="C945" t="str">
            <v>U</v>
          </cell>
          <cell r="D945">
            <v>3566.01</v>
          </cell>
        </row>
        <row r="946">
          <cell r="A946" t="str">
            <v>ELE-PAD-040</v>
          </cell>
          <cell r="B946" t="str">
            <v>PADRÃO CEMIG AÉREO TIPO D8, 66,1 &lt;= DEMANDA &lt;= 75 KVA, TRIFÁSICO</v>
          </cell>
          <cell r="C946" t="str">
            <v>U</v>
          </cell>
          <cell r="D946">
            <v>3578.41</v>
          </cell>
        </row>
        <row r="947">
          <cell r="A947" t="str">
            <v>ELE-PAD-045</v>
          </cell>
          <cell r="B947" t="str">
            <v>PADRÃO CEMIG AÉREO TIPO H1, CARGA INSTALADA ATÉ 5 KW,</v>
          </cell>
          <cell r="C947" t="str">
            <v>U</v>
          </cell>
          <cell r="D947">
            <v>961.82</v>
          </cell>
        </row>
        <row r="948">
          <cell r="A948" t="str">
            <v>ELE-PAD-050</v>
          </cell>
          <cell r="B948" t="str">
            <v>PADRÃO CEMIG AÉREO TIPO H2, 5,1 &lt;= CARGA INSTALADA &lt;= 10 KW, BIFÁSICO</v>
          </cell>
          <cell r="C948" t="str">
            <v>U</v>
          </cell>
          <cell r="D948">
            <v>999.66</v>
          </cell>
        </row>
        <row r="949">
          <cell r="A949" t="str">
            <v>ELE-PAD-055</v>
          </cell>
          <cell r="B949" t="str">
            <v>PADRÃO CEMIG SUBTERRÂNEO TIPO C1 DEMANDA ATE 15 KVA, BIFÁSICO</v>
          </cell>
          <cell r="C949" t="str">
            <v>U</v>
          </cell>
          <cell r="D949">
            <v>1227.17</v>
          </cell>
        </row>
        <row r="950">
          <cell r="A950" t="str">
            <v>ELE-PAD-060</v>
          </cell>
          <cell r="B950" t="str">
            <v>PADRÃO CEMIG SUBTERRÂNEO TIPO C2, 15,1 &lt;= DEMANDA &lt;= 23 KVA, TRIFÁSICO</v>
          </cell>
          <cell r="C950" t="str">
            <v>U</v>
          </cell>
          <cell r="D950">
            <v>1516.04</v>
          </cell>
        </row>
        <row r="951">
          <cell r="A951" t="str">
            <v>ELE-PAD-065</v>
          </cell>
          <cell r="B951" t="str">
            <v>PADRÃO CEMIG SUBTERRÂNEO TIPO C3, 23,1 &lt;= DEMANDA &lt;= 27 KVA, TRIFÁSICO</v>
          </cell>
          <cell r="C951" t="str">
            <v>U</v>
          </cell>
          <cell r="D951">
            <v>1768.43</v>
          </cell>
        </row>
        <row r="952">
          <cell r="A952" t="str">
            <v>ELE-PAD-070</v>
          </cell>
          <cell r="B952" t="str">
            <v>PADRÃO CEMIG SUBTERRÂNEO TIPO C4, 27,1 &lt;= DEMANDA &lt;= 38 KVA, TRIFÁSICO</v>
          </cell>
          <cell r="C952" t="str">
            <v>U</v>
          </cell>
          <cell r="D952">
            <v>2229.61</v>
          </cell>
        </row>
        <row r="953">
          <cell r="A953" t="str">
            <v>ELE-PAD-075</v>
          </cell>
          <cell r="B953" t="str">
            <v>PADRÃO CEMIG SUBTERRÂNEO TIPO C5, 38,1 &lt;= DEMANDA &lt;= 47 KVA, TRIFÁSICO</v>
          </cell>
          <cell r="C953" t="str">
            <v>U</v>
          </cell>
          <cell r="D953">
            <v>2578.02</v>
          </cell>
        </row>
        <row r="954">
          <cell r="A954" t="str">
            <v>ELE-PAD-080</v>
          </cell>
          <cell r="B954" t="str">
            <v>PADRÃO CEMIG SUBTERRÂNEO TIPO C6, 47,1 &lt;= DEMANDA &lt;= 57 KVA, TRIFÁSICO</v>
          </cell>
          <cell r="C954" t="str">
            <v>U</v>
          </cell>
          <cell r="D954">
            <v>3446.96</v>
          </cell>
        </row>
        <row r="955">
          <cell r="A955" t="str">
            <v>ELE-PAD-085</v>
          </cell>
          <cell r="B955" t="str">
            <v>PADRÃO CEMIG SUBTERRÂNEO TIPO C7, 57,1 &lt;= DEMANDA &lt;= 66 KVA, TRIFÁSICO</v>
          </cell>
          <cell r="C955" t="str">
            <v>U</v>
          </cell>
          <cell r="D955">
            <v>3744.92</v>
          </cell>
        </row>
        <row r="956">
          <cell r="A956" t="str">
            <v>ELE-PAD-090</v>
          </cell>
          <cell r="B956" t="str">
            <v>PADRÃO CEMIG SUBTERRÂNEO TIPO C8, 66,1 &lt;= DEMANDA &lt;= 75 KVA, TRIFÁSICO</v>
          </cell>
          <cell r="C956" t="str">
            <v>U</v>
          </cell>
          <cell r="D956">
            <v>3815.38</v>
          </cell>
        </row>
        <row r="957">
          <cell r="A957" t="str">
            <v>ELE-PAD-100</v>
          </cell>
          <cell r="B957" t="str">
            <v>PADRÃO CEMIG SUBTERRÂNEO TIPO H2, 5, 1 &lt;=,CARGA INSTALADA &lt;= 10KW, BIFÁSICO</v>
          </cell>
          <cell r="C957" t="str">
            <v>U</v>
          </cell>
          <cell r="D957">
            <v>1165.3699999999999</v>
          </cell>
        </row>
        <row r="958">
          <cell r="A958" t="str">
            <v>ELE-PER-005</v>
          </cell>
          <cell r="B958" t="str">
            <v>PERFILADO LISO EM CHAPA DE AÇO , DIMENSÕES 19 X 38 MM</v>
          </cell>
          <cell r="C958" t="str">
            <v>M</v>
          </cell>
          <cell r="D958">
            <v>19.82</v>
          </cell>
        </row>
        <row r="959">
          <cell r="A959" t="str">
            <v>ELE-PER-010</v>
          </cell>
          <cell r="B959" t="str">
            <v>PERFILADO LISO EM CHAPA DE AÇO , DIMENSÕES 38 X 38 MM</v>
          </cell>
          <cell r="C959" t="str">
            <v>M</v>
          </cell>
          <cell r="D959">
            <v>21.43</v>
          </cell>
        </row>
        <row r="960">
          <cell r="A960" t="str">
            <v>ELE-PER-015</v>
          </cell>
          <cell r="B960" t="str">
            <v>PERFILADO LISO EM CHAPA DE AÇO COM TAMPA, DIMENSÕES 38 X 38 MM</v>
          </cell>
          <cell r="C960" t="str">
            <v>M</v>
          </cell>
          <cell r="D960">
            <v>30.02</v>
          </cell>
        </row>
        <row r="961">
          <cell r="A961" t="str">
            <v>ELE-PER-020</v>
          </cell>
          <cell r="B961" t="str">
            <v>PERFILADO LISO EM CHAPA DE AÇO 2 FUROS NA PONTA, DIMENSÕES 38 X 38 MM</v>
          </cell>
          <cell r="C961" t="str">
            <v>M</v>
          </cell>
          <cell r="D961">
            <v>29.58</v>
          </cell>
        </row>
        <row r="962">
          <cell r="A962" t="str">
            <v>ELE-PER-030</v>
          </cell>
          <cell r="B962" t="str">
            <v>PERFILADO PERFURADO EM CHAPA DE AÇO , DIMENSÕES 38 X 38 MM</v>
          </cell>
          <cell r="C962" t="str">
            <v>M</v>
          </cell>
          <cell r="D962">
            <v>19.55</v>
          </cell>
        </row>
        <row r="963">
          <cell r="A963" t="str">
            <v>ELE-PER-025</v>
          </cell>
          <cell r="B963" t="str">
            <v>PERFILADO PERFURADO EM CHAPA DE AÇO COM TAMPA, DIMENSÕES 38 X 38 MM</v>
          </cell>
          <cell r="C963" t="str">
            <v>M</v>
          </cell>
          <cell r="D963">
            <v>30.1</v>
          </cell>
        </row>
        <row r="964">
          <cell r="A964" t="str">
            <v>ELE-PLA-020</v>
          </cell>
          <cell r="B964" t="str">
            <v>PLACA CEGA PARA CAIXA , 2" X 4"</v>
          </cell>
          <cell r="C964" t="str">
            <v>U</v>
          </cell>
          <cell r="D964">
            <v>5.22</v>
          </cell>
        </row>
        <row r="965">
          <cell r="A965" t="str">
            <v>ELE-PLA-025</v>
          </cell>
          <cell r="B965" t="str">
            <v>PLACA CEGA PARA CAIXA , 4" X 4"</v>
          </cell>
          <cell r="C965" t="str">
            <v>U</v>
          </cell>
          <cell r="D965">
            <v>9.99</v>
          </cell>
        </row>
        <row r="966">
          <cell r="A966" t="str">
            <v>ELE-PLA-010</v>
          </cell>
          <cell r="B966" t="str">
            <v>PLACA (ESPELHO) PARA CAIXA , 2" X 4"</v>
          </cell>
          <cell r="C966" t="str">
            <v>U</v>
          </cell>
          <cell r="D966">
            <v>3.27</v>
          </cell>
        </row>
        <row r="967">
          <cell r="A967" t="str">
            <v>ELE-PLA-005</v>
          </cell>
          <cell r="B967" t="str">
            <v>PLACA (ESPELHO) PARA CAIXA , 3" X 3"</v>
          </cell>
          <cell r="C967" t="str">
            <v>U</v>
          </cell>
          <cell r="D967">
            <v>4.8600000000000003</v>
          </cell>
        </row>
        <row r="968">
          <cell r="A968" t="str">
            <v>ELE-PLA-015</v>
          </cell>
          <cell r="B968" t="str">
            <v>PLACA (ESPELHO) PARA CAIXA , 4" X 4"</v>
          </cell>
          <cell r="C968" t="str">
            <v>U</v>
          </cell>
          <cell r="D968">
            <v>5.72</v>
          </cell>
        </row>
        <row r="969">
          <cell r="A969" t="str">
            <v>ELE-PLA-065</v>
          </cell>
          <cell r="B969" t="str">
            <v>PLACA PARA CAIXA 2" X 4", COM FURO CENTRAL</v>
          </cell>
          <cell r="C969" t="str">
            <v>U</v>
          </cell>
          <cell r="D969">
            <v>3.18</v>
          </cell>
        </row>
        <row r="970">
          <cell r="A970" t="str">
            <v>ELE-PLA-030</v>
          </cell>
          <cell r="B970" t="str">
            <v>PLACA PARA CAIXA 2" X 4" PARA SAÍDA DE FIO</v>
          </cell>
          <cell r="C970" t="str">
            <v>U</v>
          </cell>
          <cell r="D970">
            <v>8.16</v>
          </cell>
        </row>
        <row r="971">
          <cell r="A971" t="str">
            <v>ELE-PLA-040</v>
          </cell>
          <cell r="B971" t="str">
            <v>PLACA PARA CAIXA 2" X 4", 1 POSTO</v>
          </cell>
          <cell r="C971" t="str">
            <v>U</v>
          </cell>
          <cell r="D971">
            <v>3.2</v>
          </cell>
        </row>
        <row r="972">
          <cell r="A972" t="str">
            <v>ELE-PLA-060</v>
          </cell>
          <cell r="B972" t="str">
            <v>PLACA PARA CAIXA 2" X 4", 3 POSTOS</v>
          </cell>
          <cell r="C972" t="str">
            <v>U</v>
          </cell>
          <cell r="D972">
            <v>3.18</v>
          </cell>
        </row>
        <row r="973">
          <cell r="A973" t="str">
            <v>ELE-PLA-045</v>
          </cell>
          <cell r="B973" t="str">
            <v>PLACA PARA CAIXA 4" X 4", 1 + 1 POSTO</v>
          </cell>
          <cell r="C973" t="str">
            <v>U</v>
          </cell>
          <cell r="D973">
            <v>6.11</v>
          </cell>
        </row>
        <row r="974">
          <cell r="A974" t="str">
            <v>ELE-PLA-055</v>
          </cell>
          <cell r="B974" t="str">
            <v>PLACA PARA CAIXA 4" X 4", 2 + 2 POSTOS REDONDOS</v>
          </cell>
          <cell r="C974" t="str">
            <v>U</v>
          </cell>
          <cell r="D974">
            <v>6.11</v>
          </cell>
        </row>
        <row r="975">
          <cell r="A975" t="str">
            <v>ELE-PLA-035</v>
          </cell>
          <cell r="B975" t="str">
            <v>PLACA PARA CAIXA 4" X 4", 2 POSTOS REDONDOS</v>
          </cell>
          <cell r="C975" t="str">
            <v>U</v>
          </cell>
          <cell r="D975">
            <v>5.15</v>
          </cell>
        </row>
        <row r="976">
          <cell r="A976" t="str">
            <v>ELE-PLA-050</v>
          </cell>
          <cell r="B976" t="str">
            <v>PLACA PARA CAIXA 4" X 4", 2 POSTOS SEPARADOS</v>
          </cell>
          <cell r="C976" t="str">
            <v>U</v>
          </cell>
          <cell r="D976">
            <v>6.11</v>
          </cell>
        </row>
        <row r="977">
          <cell r="A977" t="str">
            <v>ELE-PER-075</v>
          </cell>
          <cell r="B977" t="str">
            <v>PORTA PERFIL COM PINO PARA PERFILADO Ø 3/8"</v>
          </cell>
          <cell r="C977" t="str">
            <v>U</v>
          </cell>
          <cell r="D977">
            <v>4.33</v>
          </cell>
        </row>
        <row r="978">
          <cell r="A978" t="str">
            <v>ELE-PAD-115D</v>
          </cell>
          <cell r="B978" t="str">
            <v>POSTE DE AÇO PARA ENTRADA DE ENERGIA H = 4,50 M</v>
          </cell>
          <cell r="C978" t="str">
            <v>U</v>
          </cell>
          <cell r="D978">
            <v>1110.68</v>
          </cell>
        </row>
        <row r="979">
          <cell r="A979" t="str">
            <v>ELE-PAD-115</v>
          </cell>
          <cell r="B979" t="str">
            <v>POSTE DE AÇO PARA ENTRADA DE ENERGIA H = 7,00 M</v>
          </cell>
          <cell r="C979" t="str">
            <v>U</v>
          </cell>
          <cell r="D979">
            <v>564.92999999999995</v>
          </cell>
        </row>
        <row r="980">
          <cell r="A980" t="str">
            <v>ELE-PRO-010</v>
          </cell>
          <cell r="B980" t="str">
            <v>POSTE TELECÔNICO RETO, H = 9,00 M EM AÇO GALVANIZADO , (LIVRE)</v>
          </cell>
          <cell r="C980" t="str">
            <v>U</v>
          </cell>
          <cell r="D980">
            <v>1627.7</v>
          </cell>
        </row>
        <row r="981">
          <cell r="A981" t="str">
            <v>ELE-PRO-005</v>
          </cell>
          <cell r="B981" t="str">
            <v>PROJETOR EXTERNO PARA LÂMPADA A VAPOR DE MERCÚRIO , DE IODETO METÁLICO OU DE SÓDIO, COM ÂNGULO REGULÁVEL, COM ALOJAMENTO PARA REATOR, COMPLETO</v>
          </cell>
          <cell r="C981" t="str">
            <v>U</v>
          </cell>
          <cell r="D981">
            <v>419.79</v>
          </cell>
        </row>
        <row r="982">
          <cell r="A982" t="str">
            <v>ELE-CAM-016</v>
          </cell>
          <cell r="B982" t="str">
            <v>PULSADOR PARA CAMPAINHA 2A - 250V</v>
          </cell>
          <cell r="C982" t="str">
            <v>U</v>
          </cell>
          <cell r="D982">
            <v>14.87</v>
          </cell>
        </row>
        <row r="983">
          <cell r="A983" t="str">
            <v>ELE-QUA-035</v>
          </cell>
          <cell r="B983" t="str">
            <v>QUADRO DE COMANDO PARA BOMBA P = 0,5 CV, RECALQUE</v>
          </cell>
          <cell r="C983" t="str">
            <v>U</v>
          </cell>
          <cell r="D983">
            <v>198.73</v>
          </cell>
        </row>
        <row r="984">
          <cell r="A984" t="str">
            <v>ELE-QUA-040</v>
          </cell>
          <cell r="B984" t="str">
            <v>QUADRO DE COMANDO PARA BOMBA P = 1,0 CV, RECALQUE</v>
          </cell>
          <cell r="C984" t="str">
            <v>U</v>
          </cell>
          <cell r="D984">
            <v>206.9</v>
          </cell>
        </row>
        <row r="985">
          <cell r="A985" t="str">
            <v>ELE-QUA-045</v>
          </cell>
          <cell r="B985" t="str">
            <v>QUADRO DE COMANDO PARA BOMBA P = 1,5 CV, RECALQUE</v>
          </cell>
          <cell r="C985" t="str">
            <v>U</v>
          </cell>
          <cell r="D985">
            <v>210.43</v>
          </cell>
        </row>
        <row r="986">
          <cell r="A986" t="str">
            <v>ELE-QUA-050</v>
          </cell>
          <cell r="B986" t="str">
            <v>QUADRO DE COMANDO PARA BOMBA P = 2,0 CV, RECALQUE</v>
          </cell>
          <cell r="C986" t="str">
            <v>U</v>
          </cell>
          <cell r="D986">
            <v>248.17</v>
          </cell>
        </row>
        <row r="987">
          <cell r="A987" t="str">
            <v>ELE-QUA-055</v>
          </cell>
          <cell r="B987" t="str">
            <v>QUADRO DE COMANDO PARA BOMBA P = 2,5 CV, RECALQUE</v>
          </cell>
          <cell r="C987" t="str">
            <v>U</v>
          </cell>
          <cell r="D987">
            <v>251.37</v>
          </cell>
        </row>
        <row r="988">
          <cell r="A988" t="str">
            <v>ELE-QUA-060</v>
          </cell>
          <cell r="B988" t="str">
            <v>QUADRO DE COMANDO PARA BOMBA P = 3,0 CV, RECALQUE</v>
          </cell>
          <cell r="C988" t="str">
            <v>U</v>
          </cell>
          <cell r="D988">
            <v>254.44</v>
          </cell>
        </row>
        <row r="989">
          <cell r="A989" t="str">
            <v>ELE-QUA-032</v>
          </cell>
          <cell r="B989" t="str">
            <v>QUADRO DE DISTRIBUIÇÃO DE LUZ EM PVC DE EMBUTIR, ATÉ 16 DIVISÕES MODULARES, DIMENSÕES EXTERNAS 260 X 310 X 85 MM</v>
          </cell>
          <cell r="C989" t="str">
            <v>U</v>
          </cell>
          <cell r="D989">
            <v>342.58</v>
          </cell>
        </row>
        <row r="990">
          <cell r="A990" t="str">
            <v>ELE-QUA-031</v>
          </cell>
          <cell r="B990" t="str">
            <v>QUADRO DE DISTRIBUIÇÃO DE LUZ EM PVC DE EMBUTIR, ATÉ 8 DIVISÕES MODULARES, DIMENSÕES EXTERNAS 160 X 240 X 89 MM</v>
          </cell>
          <cell r="C990" t="str">
            <v>U</v>
          </cell>
          <cell r="D990">
            <v>154.55000000000001</v>
          </cell>
        </row>
        <row r="991">
          <cell r="A991" t="str">
            <v>ELE-QUA-006</v>
          </cell>
          <cell r="B991" t="str">
            <v>QUADRO DE DISTRIBUIÇÃO PARA 12 MÓDULOS COM BARRAMENTO E CHAVE</v>
          </cell>
          <cell r="C991" t="str">
            <v>U</v>
          </cell>
          <cell r="D991">
            <v>153.51</v>
          </cell>
        </row>
        <row r="992">
          <cell r="A992" t="str">
            <v>ELE-QUA-010</v>
          </cell>
          <cell r="B992" t="str">
            <v>QUADRO DE DISTRIBUIÇÃO PARA 20 MÓDULOS COM BARRAMENTO 100 A</v>
          </cell>
          <cell r="C992" t="str">
            <v>U</v>
          </cell>
          <cell r="D992">
            <v>221.85</v>
          </cell>
        </row>
        <row r="993">
          <cell r="A993" t="str">
            <v>ELE-QUA-015</v>
          </cell>
          <cell r="B993" t="str">
            <v>QUADRO DE DISTRIBUIÇÃO PARA 24 MÓDULOS COM BARRAMENTO 100 A</v>
          </cell>
          <cell r="C993" t="str">
            <v>U</v>
          </cell>
          <cell r="D993">
            <v>299.42</v>
          </cell>
        </row>
        <row r="994">
          <cell r="A994" t="str">
            <v>ELE-QUA-020</v>
          </cell>
          <cell r="B994" t="str">
            <v>QUADRO DE DISTRIBUIÇÃO PARA 36 MÓDULOS COM BARRAMENTO 100 A</v>
          </cell>
          <cell r="C994" t="str">
            <v>U</v>
          </cell>
          <cell r="D994">
            <v>382.07</v>
          </cell>
        </row>
        <row r="995">
          <cell r="A995" t="str">
            <v>ELE-QUA-025</v>
          </cell>
          <cell r="B995" t="str">
            <v>QUADRO DE DISTRIBUIÇÃO PARA 42 MÓDULOS COM BARRAMENTO 100 A</v>
          </cell>
          <cell r="C995" t="str">
            <v>U</v>
          </cell>
          <cell r="D995">
            <v>667.69</v>
          </cell>
        </row>
        <row r="996">
          <cell r="A996" t="str">
            <v>ELE-QUA-030</v>
          </cell>
          <cell r="B996" t="str">
            <v>QUADRO DE DISTRIBUIÇÃO PARA 50 MÓDULOS COM BARRAMENTO 100 A</v>
          </cell>
          <cell r="C996" t="str">
            <v>U</v>
          </cell>
          <cell r="D996">
            <v>900.73</v>
          </cell>
        </row>
        <row r="997">
          <cell r="A997" t="str">
            <v>ELE-QUA-005</v>
          </cell>
          <cell r="B997" t="str">
            <v>QUADRO DE DISTRIBUIÇÃO PARA 8 MÓDULOS COM BARRAMENTO E CHAVE</v>
          </cell>
          <cell r="C997" t="str">
            <v>U</v>
          </cell>
          <cell r="D997">
            <v>120.84</v>
          </cell>
        </row>
        <row r="998">
          <cell r="A998" t="str">
            <v>ELE-REA-010</v>
          </cell>
          <cell r="B998" t="str">
            <v>REATOR DUPLO, A.F.P PARTIDA RÁPIDA 2 X 16 W - 127 V</v>
          </cell>
          <cell r="C998" t="str">
            <v>U</v>
          </cell>
          <cell r="D998">
            <v>38.21</v>
          </cell>
        </row>
        <row r="999">
          <cell r="A999" t="str">
            <v>ELE-REA-030</v>
          </cell>
          <cell r="B999" t="str">
            <v>REATOR DUPLO, A.F.P PARTIDA RÁPIDA 2 X 20 W - 127 V</v>
          </cell>
          <cell r="C999" t="str">
            <v>U</v>
          </cell>
          <cell r="D999">
            <v>30.79</v>
          </cell>
        </row>
        <row r="1000">
          <cell r="A1000" t="str">
            <v>ELE-REA-020</v>
          </cell>
          <cell r="B1000" t="str">
            <v>REATOR DUPLO, A.F.P PARTIDA RÁPIDA 2 X 32 W - 127 V</v>
          </cell>
          <cell r="C1000" t="str">
            <v>U</v>
          </cell>
          <cell r="D1000">
            <v>44.94</v>
          </cell>
        </row>
        <row r="1001">
          <cell r="A1001" t="str">
            <v>ELE-REA-040</v>
          </cell>
          <cell r="B1001" t="str">
            <v>REATOR DUPLO, A.F.P PARTIDA RÁPIDA 2 X 40 W - 127 V</v>
          </cell>
          <cell r="C1001" t="str">
            <v>U</v>
          </cell>
          <cell r="D1001">
            <v>33.01</v>
          </cell>
        </row>
        <row r="1002">
          <cell r="A1002" t="str">
            <v>ELE-REA-045</v>
          </cell>
          <cell r="B1002" t="str">
            <v>REATOR ELETRÔNICO, A.F.P PARTIDA RÁPIDA 2 X 16 W - 127/220 V</v>
          </cell>
          <cell r="C1002" t="str">
            <v>U</v>
          </cell>
          <cell r="D1002">
            <v>38.21</v>
          </cell>
        </row>
        <row r="1003">
          <cell r="A1003" t="str">
            <v>ELE-REA-050</v>
          </cell>
          <cell r="B1003" t="str">
            <v>REATOR ELETRÔNICO, A.F.P PARTIDA RÁPIDA 2 X 32 W - 127/220 V</v>
          </cell>
          <cell r="C1003" t="str">
            <v>U</v>
          </cell>
          <cell r="D1003">
            <v>44.94</v>
          </cell>
        </row>
        <row r="1004">
          <cell r="A1004" t="str">
            <v>ELE-REA-005</v>
          </cell>
          <cell r="B1004" t="str">
            <v>REATOR SIMPLES, A.F.P PARTIDA RÁPIDA 1 X 16 W - 127 V</v>
          </cell>
          <cell r="C1004" t="str">
            <v>U</v>
          </cell>
          <cell r="D1004">
            <v>36.6</v>
          </cell>
        </row>
        <row r="1005">
          <cell r="A1005" t="str">
            <v>ELE-REA-025</v>
          </cell>
          <cell r="B1005" t="str">
            <v>REATOR SIMPLES, A.F.P PARTIDA RÁPIDA 1 X 20 W - 127 V</v>
          </cell>
          <cell r="C1005" t="str">
            <v>U</v>
          </cell>
          <cell r="D1005">
            <v>35.01</v>
          </cell>
        </row>
        <row r="1006">
          <cell r="A1006" t="str">
            <v>ELE-REA-035</v>
          </cell>
          <cell r="B1006" t="str">
            <v>REATOR SIMPLES, A.F.P PARTIDA RÁPIDA 1 X 40 W - 127 V</v>
          </cell>
          <cell r="C1006" t="str">
            <v>U</v>
          </cell>
          <cell r="D1006">
            <v>35.01</v>
          </cell>
        </row>
        <row r="1007">
          <cell r="A1007" t="str">
            <v>ELE-LAM-060</v>
          </cell>
          <cell r="B1007" t="str">
            <v>RECEPTÁCULO DE PORCELANA COM ROSCA E-27</v>
          </cell>
          <cell r="C1007" t="str">
            <v>U</v>
          </cell>
          <cell r="D1007">
            <v>12.77</v>
          </cell>
        </row>
        <row r="1008">
          <cell r="A1008" t="str">
            <v>ELE-REL-005</v>
          </cell>
          <cell r="B1008" t="str">
            <v>RELÉ FOTOELÉTRICO RM 10 120 V, 1200 VA COM BASE</v>
          </cell>
          <cell r="C1008" t="str">
            <v>U</v>
          </cell>
          <cell r="D1008">
            <v>48.2</v>
          </cell>
        </row>
        <row r="1009">
          <cell r="A1009" t="str">
            <v>ELE-REL-010</v>
          </cell>
          <cell r="B1009" t="str">
            <v>RELÉ FOTOELÉTRICO RM 10 220 V, 1800 VA COM BASE</v>
          </cell>
          <cell r="C1009" t="str">
            <v>U</v>
          </cell>
          <cell r="D1009">
            <v>52.13</v>
          </cell>
        </row>
        <row r="1010">
          <cell r="A1010" t="str">
            <v>ELE-SIR-010</v>
          </cell>
          <cell r="B1010" t="str">
            <v>SIRENE DE ALTA POTÊNCIA, TIMBRE Ø 150MM, 100DCB</v>
          </cell>
          <cell r="C1010" t="str">
            <v>U</v>
          </cell>
          <cell r="D1010">
            <v>386.55</v>
          </cell>
        </row>
        <row r="1011">
          <cell r="A1011" t="str">
            <v>ELE-SIR-005</v>
          </cell>
          <cell r="B1011" t="str">
            <v>SIRENE PARA ALCANCE ATÉ 500 M REF. RT-10</v>
          </cell>
          <cell r="C1011" t="str">
            <v>U</v>
          </cell>
          <cell r="D1011">
            <v>456.35</v>
          </cell>
        </row>
        <row r="1012">
          <cell r="A1012" t="str">
            <v>ELE-LAM-075</v>
          </cell>
          <cell r="B1012" t="str">
            <v>SOQUETE ANTIVIBRATÓRIO PARA LÂMPADA FLUORESCENTE COM PORTA-STARTER</v>
          </cell>
          <cell r="C1012" t="str">
            <v>U</v>
          </cell>
          <cell r="D1012">
            <v>12.74</v>
          </cell>
        </row>
        <row r="1013">
          <cell r="A1013" t="str">
            <v>ELE-LAM-070</v>
          </cell>
          <cell r="B1013" t="str">
            <v>SOQUETE ANTIVIBRATÓRIO PARA LÂMPADA FLUORESCENTE SEM PORTA-STARTER</v>
          </cell>
          <cell r="C1013" t="str">
            <v>U</v>
          </cell>
          <cell r="D1013">
            <v>12.74</v>
          </cell>
        </row>
        <row r="1014">
          <cell r="A1014" t="str">
            <v>ELE-LAM-080</v>
          </cell>
          <cell r="B1014" t="str">
            <v>STARTER PARA LÂMPADA FLUORESCENTE - 20/40 W</v>
          </cell>
          <cell r="C1014" t="str">
            <v>U</v>
          </cell>
          <cell r="D1014">
            <v>7.37</v>
          </cell>
        </row>
        <row r="1015">
          <cell r="A1015" t="str">
            <v>ELE-PER-070</v>
          </cell>
          <cell r="B1015" t="str">
            <v>SUPORTE EM CHAPA DE AÇO PARA PERFILADO</v>
          </cell>
          <cell r="C1015" t="str">
            <v>U</v>
          </cell>
          <cell r="D1015">
            <v>7.73</v>
          </cell>
        </row>
        <row r="1016">
          <cell r="A1016" t="str">
            <v>ELE-PER-060</v>
          </cell>
          <cell r="B1016" t="str">
            <v>SUPORTE PARA LUMINÁRIA EM CHAPA DE AÇO CURTO, PARA PERFILADO</v>
          </cell>
          <cell r="C1016" t="str">
            <v>U</v>
          </cell>
          <cell r="D1016">
            <v>6.22</v>
          </cell>
        </row>
        <row r="1017">
          <cell r="A1017" t="str">
            <v>ELE-PER-065</v>
          </cell>
          <cell r="B1017" t="str">
            <v>SUPORTE PARA LUMINÁRIA EM CHAPA DE AÇO LONGO, PARA PERFILADO</v>
          </cell>
          <cell r="C1017" t="str">
            <v>U</v>
          </cell>
          <cell r="D1017">
            <v>8.1300000000000008</v>
          </cell>
        </row>
        <row r="1018">
          <cell r="A1018" t="str">
            <v>ELE-SUP-010</v>
          </cell>
          <cell r="B1018" t="str">
            <v>SUPRESSOR DE SURTO PARA PROTEÇÃO DE CENTRAL DE TELECOMUNICAÇÕES</v>
          </cell>
          <cell r="C1018" t="str">
            <v>U</v>
          </cell>
          <cell r="D1018">
            <v>217.35</v>
          </cell>
        </row>
        <row r="1019">
          <cell r="A1019" t="str">
            <v>ELE-SUP-005</v>
          </cell>
          <cell r="B1019" t="str">
            <v>SUPRESSOR DE SURTO PARA PROTEÇÃO PRIMÁRIA EM QGD, ATÉ 1,5 KV - 5 KA</v>
          </cell>
          <cell r="C1019" t="str">
            <v>U</v>
          </cell>
          <cell r="D1019">
            <v>226.42</v>
          </cell>
        </row>
        <row r="1020">
          <cell r="A1020" t="str">
            <v>ELE-TPO-005</v>
          </cell>
          <cell r="B1020" t="str">
            <v>TAMPÃO DE ALUMÍNIO</v>
          </cell>
          <cell r="C1020" t="str">
            <v>U</v>
          </cell>
          <cell r="D1020">
            <v>5</v>
          </cell>
        </row>
        <row r="1021">
          <cell r="A1021" t="str">
            <v>ELE-PIS-080</v>
          </cell>
          <cell r="B1021" t="str">
            <v>TAMPÃO FINAL EM CHAPA DE AÇO PARA DUTO DE PISO, DIMENSÕES 25 X 140 MM</v>
          </cell>
          <cell r="C1021" t="str">
            <v>U</v>
          </cell>
          <cell r="D1021">
            <v>7.77</v>
          </cell>
        </row>
        <row r="1022">
          <cell r="A1022" t="str">
            <v>ELE-PIS-075</v>
          </cell>
          <cell r="B1022" t="str">
            <v>TAMPÃO FINAL EM CHAPA DE AÇO PARA DUTO DE PISO, DIMENSÕES 25 X 70 MM</v>
          </cell>
          <cell r="C1022" t="str">
            <v>U</v>
          </cell>
          <cell r="D1022">
            <v>7.49</v>
          </cell>
        </row>
        <row r="1023">
          <cell r="A1023" t="str">
            <v>ELE-PAD-105</v>
          </cell>
          <cell r="B1023" t="str">
            <v>TAMPÃO PARA POSTE DE AÇO</v>
          </cell>
          <cell r="C1023" t="str">
            <v>U</v>
          </cell>
          <cell r="D1023">
            <v>9.74</v>
          </cell>
        </row>
        <row r="1024">
          <cell r="A1024" t="str">
            <v>ELE-CTC-025</v>
          </cell>
          <cell r="B1024" t="str">
            <v>TERMINAL DE PRESSÃO EM CRUZ # 35 MM²</v>
          </cell>
          <cell r="C1024" t="str">
            <v>U</v>
          </cell>
          <cell r="D1024">
            <v>3.77</v>
          </cell>
        </row>
        <row r="1025">
          <cell r="A1025" t="str">
            <v>ELE-ATE-010</v>
          </cell>
          <cell r="B1025" t="str">
            <v>TERMINAL PARA ATERRAMENTO, COM PARAFUSO DE APERTO, ESTANHADO</v>
          </cell>
          <cell r="C1025" t="str">
            <v>U</v>
          </cell>
          <cell r="D1025">
            <v>2.93</v>
          </cell>
        </row>
        <row r="1026">
          <cell r="A1026" t="str">
            <v>ELE-TOM-025</v>
          </cell>
          <cell r="B1026" t="str">
            <v>TOMADA DUPLA - 2P + T - 20A COM PLACA</v>
          </cell>
          <cell r="C1026" t="str">
            <v>CJ</v>
          </cell>
          <cell r="D1026">
            <v>22.36</v>
          </cell>
        </row>
        <row r="1027">
          <cell r="A1027" t="str">
            <v>ELE-TOM-030</v>
          </cell>
          <cell r="B1027" t="str">
            <v>TOMADA DUPLA - 2P + T - 20A SEM PLACA</v>
          </cell>
          <cell r="C1027" t="str">
            <v>CJ</v>
          </cell>
          <cell r="D1027">
            <v>21.56</v>
          </cell>
        </row>
        <row r="1028">
          <cell r="A1028" t="str">
            <v>ELE-TOM-045</v>
          </cell>
          <cell r="B1028" t="str">
            <v>TOMADA PARA PINO JACK 1/4, SOM E TV COM PLACA 4" X 2"</v>
          </cell>
          <cell r="C1028" t="str">
            <v>U</v>
          </cell>
          <cell r="D1028">
            <v>23.88</v>
          </cell>
        </row>
        <row r="1029">
          <cell r="A1029" t="str">
            <v>ELE-TOM-050</v>
          </cell>
          <cell r="B1029" t="str">
            <v>TOMADA PARA TELEFONE, PADRÃO TELEBRÁS 4P SEM PLACA</v>
          </cell>
          <cell r="C1029" t="str">
            <v>U</v>
          </cell>
          <cell r="D1029">
            <v>25.08</v>
          </cell>
        </row>
        <row r="1030">
          <cell r="A1030" t="str">
            <v>ELE-TOM-005</v>
          </cell>
          <cell r="B1030" t="str">
            <v>TOMADA SIMPLES - 2P + T - 10A COM PLACA</v>
          </cell>
          <cell r="C1030" t="str">
            <v>U</v>
          </cell>
          <cell r="D1030">
            <v>21.84</v>
          </cell>
        </row>
        <row r="1031">
          <cell r="A1031" t="str">
            <v>ELE-TOM-010</v>
          </cell>
          <cell r="B1031" t="str">
            <v>TOMADA SIMPLES - 2P + T - 10A SEM PLACA</v>
          </cell>
          <cell r="C1031" t="str">
            <v>U</v>
          </cell>
          <cell r="D1031">
            <v>17.829999999999998</v>
          </cell>
        </row>
        <row r="1032">
          <cell r="A1032" t="str">
            <v>ELE-TOM-015</v>
          </cell>
          <cell r="B1032" t="str">
            <v>TOMADA SIMPLES - 2P + T - 20A COM PLACA</v>
          </cell>
          <cell r="C1032" t="str">
            <v>U</v>
          </cell>
          <cell r="D1032">
            <v>21.84</v>
          </cell>
        </row>
        <row r="1033">
          <cell r="A1033" t="str">
            <v>ELE-TOM-020</v>
          </cell>
          <cell r="B1033" t="str">
            <v>TOMADA SIMPLES - 2P + T - 20A SEM PLACA</v>
          </cell>
          <cell r="C1033" t="str">
            <v>U</v>
          </cell>
          <cell r="D1033">
            <v>17.850000000000001</v>
          </cell>
        </row>
        <row r="1034">
          <cell r="A1034" t="str">
            <v>ELE-PER-080</v>
          </cell>
          <cell r="B1034" t="str">
            <v>VERGALHÃO DE AÇO COM ROSCA TOTAL PARA PERFILADO (DIÂMETRO: 1/4")</v>
          </cell>
          <cell r="C1034" t="str">
            <v>M</v>
          </cell>
          <cell r="D1034">
            <v>11.62</v>
          </cell>
        </row>
        <row r="1035">
          <cell r="A1035" t="str">
            <v>-</v>
          </cell>
          <cell r="B1035" t="str">
            <v>ELETRODUTOS RÍGIDOS</v>
          </cell>
          <cell r="C1035" t="str">
            <v/>
          </cell>
          <cell r="D1035">
            <v>0</v>
          </cell>
        </row>
        <row r="1036">
          <cell r="A1036" t="str">
            <v>ELE-ELE-050</v>
          </cell>
          <cell r="B1036" t="str">
            <v>ELETRODUTO DE AÇO GALVANIZADO LEVE, INCLUSIVE CONEXÕES, SUPORTES E FIXAÇÃO DN 15 (1/2")</v>
          </cell>
          <cell r="C1036" t="str">
            <v>M</v>
          </cell>
          <cell r="D1036">
            <v>13.95</v>
          </cell>
        </row>
        <row r="1037">
          <cell r="A1037" t="str">
            <v>ELE-ELE-055</v>
          </cell>
          <cell r="B1037" t="str">
            <v>ELETRODUTO DE AÇO GALVANIZADO LEVE, INCLUSIVE CONEXÕES, SUPORTES E FIXAÇÃO DN 20 (3/4")</v>
          </cell>
          <cell r="C1037" t="str">
            <v>M</v>
          </cell>
          <cell r="D1037">
            <v>15.13</v>
          </cell>
        </row>
        <row r="1038">
          <cell r="A1038" t="str">
            <v>ELE-ELE-060</v>
          </cell>
          <cell r="B1038" t="str">
            <v>ELETRODUTO DE AÇO GALVANIZADO LEVE, INCLUSIVE CONEXÕES, SUPORTES E FIXAÇÃO DN 25 (1")</v>
          </cell>
          <cell r="C1038" t="str">
            <v>M</v>
          </cell>
          <cell r="D1038">
            <v>20.81</v>
          </cell>
        </row>
        <row r="1039">
          <cell r="A1039" t="str">
            <v>ELE-ELE-090</v>
          </cell>
          <cell r="B1039" t="str">
            <v>ELETRODUTO DE AÇO GALVANIZADO MÉDIO, INCLUSIVE CONEXÕES, SUPORTES E FIXAÇÃO DN 100 (4")</v>
          </cell>
          <cell r="C1039" t="str">
            <v>M</v>
          </cell>
          <cell r="D1039">
            <v>93.77</v>
          </cell>
        </row>
        <row r="1040">
          <cell r="A1040" t="str">
            <v>ELE-ELE-065</v>
          </cell>
          <cell r="B1040" t="str">
            <v>ELETRODUTO DE AÇO GALVANIZADO MÉDIO, INCLUSIVE CONEXÕES, SUPORTES E FIXAÇÃO DN 32 (1.1/4")</v>
          </cell>
          <cell r="C1040" t="str">
            <v>M</v>
          </cell>
          <cell r="D1040">
            <v>27.96</v>
          </cell>
        </row>
        <row r="1041">
          <cell r="A1041" t="str">
            <v>ELE-ELE-070</v>
          </cell>
          <cell r="B1041" t="str">
            <v>ELETRODUTO DE AÇO GALVANIZADO MÉDIO, INCLUSIVE CONEXÕES, SUPORTES E FIXAÇÃO DN 40 (1.1/2")</v>
          </cell>
          <cell r="C1041" t="str">
            <v>M</v>
          </cell>
          <cell r="D1041">
            <v>30.28</v>
          </cell>
        </row>
        <row r="1042">
          <cell r="A1042" t="str">
            <v>ELE-ELE-075</v>
          </cell>
          <cell r="B1042" t="str">
            <v>ELETRODUTO DE AÇO GALVANIZADO MÉDIO, INCLUSIVE CONEXÕES, SUPORTES E FIXAÇÃO DN 50 (2")</v>
          </cell>
          <cell r="C1042" t="str">
            <v>M</v>
          </cell>
          <cell r="D1042">
            <v>33.72</v>
          </cell>
        </row>
        <row r="1043">
          <cell r="A1043" t="str">
            <v>ELE-ELE-080</v>
          </cell>
          <cell r="B1043" t="str">
            <v>ELETRODUTO DE AÇO GALVANIZADO MÉDIO, INCLUSIVE CONEXÕES, SUPORTES E FIXAÇÃO DN 65 (2.1/2")</v>
          </cell>
          <cell r="C1043" t="str">
            <v>M</v>
          </cell>
          <cell r="D1043">
            <v>54.83</v>
          </cell>
        </row>
        <row r="1044">
          <cell r="A1044" t="str">
            <v>ELE-ELE-085</v>
          </cell>
          <cell r="B1044" t="str">
            <v>ELETRODUTO DE AÇO GALVANIZADO MÉDIO, INCLUSIVE CONEXÕES, SUPORTES E FIXAÇÃO DN 80 (3")</v>
          </cell>
          <cell r="C1044" t="str">
            <v>M</v>
          </cell>
          <cell r="D1044">
            <v>68.59</v>
          </cell>
        </row>
        <row r="1045">
          <cell r="A1045" t="str">
            <v>ELE-ELE-135</v>
          </cell>
          <cell r="B1045" t="str">
            <v>ELETRODUTO DE AÇO GALVANIZADO PESADO, INCLUSIVE CONEXÕES, SUPORTES E FIXAÇÃO DN 100 (4")</v>
          </cell>
          <cell r="C1045" t="str">
            <v>M</v>
          </cell>
          <cell r="D1045">
            <v>97.9</v>
          </cell>
        </row>
        <row r="1046">
          <cell r="A1046" t="str">
            <v>ELE-ELE-095</v>
          </cell>
          <cell r="B1046" t="str">
            <v>ELETRODUTO DE AÇO GALVANIZADO PESADO, INCLUSIVE CONEXÕES, SUPORTES E FIXAÇÃO DN 15 (1/2")</v>
          </cell>
          <cell r="C1046" t="str">
            <v>M</v>
          </cell>
          <cell r="D1046">
            <v>17.18</v>
          </cell>
        </row>
        <row r="1047">
          <cell r="A1047" t="str">
            <v>ELE-ELE-100</v>
          </cell>
          <cell r="B1047" t="str">
            <v>ELETRODUTO DE AÇO GALVANIZADO PESADO, INCLUSIVE CONEXÕES, SUPORTES E FIXAÇÃO DN 20 (3/4")</v>
          </cell>
          <cell r="C1047" t="str">
            <v>M</v>
          </cell>
          <cell r="D1047">
            <v>24.58</v>
          </cell>
        </row>
        <row r="1048">
          <cell r="A1048" t="str">
            <v>ELE-ELE-105</v>
          </cell>
          <cell r="B1048" t="str">
            <v>ELETRODUTO DE AÇO GALVANIZADO PESADO, INCLUSIVE CONEXÕES, SUPORTES E FIXAÇÃO DN 25 (1")</v>
          </cell>
          <cell r="C1048" t="str">
            <v>M</v>
          </cell>
          <cell r="D1048">
            <v>34.33</v>
          </cell>
        </row>
        <row r="1049">
          <cell r="A1049" t="str">
            <v>ELE-ELE-110</v>
          </cell>
          <cell r="B1049" t="str">
            <v>ELETRODUTO DE AÇO GALVANIZADO PESADO, INCLUSIVE CONEXÕES, SUPORTES E FIXAÇÃO DN 32 (1.1/4")</v>
          </cell>
          <cell r="C1049" t="str">
            <v>M</v>
          </cell>
          <cell r="D1049">
            <v>27.96</v>
          </cell>
        </row>
        <row r="1050">
          <cell r="A1050" t="str">
            <v>ELE-ELE-115</v>
          </cell>
          <cell r="B1050" t="str">
            <v>ELETRODUTO DE AÇO GALVANIZADO PESADO, INCLUSIVE CONEXÕES, SUPORTES E FIXAÇÃO DN 40 (1.1/2")</v>
          </cell>
          <cell r="C1050" t="str">
            <v>M</v>
          </cell>
          <cell r="D1050">
            <v>48.24</v>
          </cell>
        </row>
        <row r="1051">
          <cell r="A1051" t="str">
            <v>ELE-ELE-120</v>
          </cell>
          <cell r="B1051" t="str">
            <v>ELETRODUTO DE AÇO GALVANIZADO PESADO, INCLUSIVE CONEXÕES, SUPORTES E FIXAÇÃO DN 50 (2")</v>
          </cell>
          <cell r="C1051" t="str">
            <v>M</v>
          </cell>
          <cell r="D1051">
            <v>64.650000000000006</v>
          </cell>
        </row>
        <row r="1052">
          <cell r="A1052" t="str">
            <v>ELE-ELE-125</v>
          </cell>
          <cell r="B1052" t="str">
            <v>ELETRODUTO DE AÇO GALVANIZADO PESADO, INCLUSIVE CONEXÕES, SUPORTES E FIXAÇÃO DN 65 (2.1/2")</v>
          </cell>
          <cell r="C1052" t="str">
            <v>M</v>
          </cell>
          <cell r="D1052">
            <v>87.96</v>
          </cell>
        </row>
        <row r="1053">
          <cell r="A1053" t="str">
            <v>ELE-ELE-130</v>
          </cell>
          <cell r="B1053" t="str">
            <v>ELETRODUTO DE AÇO GALVANIZADO PESADO, INCLUSIVE CONEXÕES, SUPORTES E FIXAÇÃO DN 80 (3")</v>
          </cell>
          <cell r="C1053" t="str">
            <v>M</v>
          </cell>
          <cell r="D1053">
            <v>120.19</v>
          </cell>
        </row>
        <row r="1054">
          <cell r="A1054" t="str">
            <v>ELE-ELE-045</v>
          </cell>
          <cell r="B1054" t="str">
            <v>ELETRODUTO DE PVC RÍGIDO ROSCÁVEL, DN 100 MM (4"), INCLUSIVE CONEXÕES, SUPORTES E FIXAÇÃO</v>
          </cell>
          <cell r="C1054" t="str">
            <v>M</v>
          </cell>
          <cell r="D1054">
            <v>46.15</v>
          </cell>
        </row>
        <row r="1055">
          <cell r="A1055" t="str">
            <v>ELE-ELE-005</v>
          </cell>
          <cell r="B1055" t="str">
            <v>ELETRODUTO DE PVC RÍGIDO ROSCÁVEL, DN 16 MM (1/2"), INCLUSIVE CONEXÕES, SUPORTES E FIXAÇÃO</v>
          </cell>
          <cell r="C1055" t="str">
            <v>M</v>
          </cell>
          <cell r="D1055">
            <v>11.77</v>
          </cell>
        </row>
        <row r="1056">
          <cell r="A1056" t="str">
            <v>ELE-ELE-010</v>
          </cell>
          <cell r="B1056" t="str">
            <v>ELETRODUTO DE PVC RÍGIDO ROSCÁVEL, DN 20 MM (3/4"), INCLUSIVE CONEXÕES, SUPORTES E FIXAÇÃO</v>
          </cell>
          <cell r="C1056" t="str">
            <v>M</v>
          </cell>
          <cell r="D1056">
            <v>12.25</v>
          </cell>
        </row>
        <row r="1057">
          <cell r="A1057" t="str">
            <v>ELE-ELE-015</v>
          </cell>
          <cell r="B1057" t="str">
            <v>ELETRODUTO DE PVC RÍGIDO ROSCÁVEL, DN 25 MM (1"), INCLUSIVE CONEXÕES, SUPORTES E FIXAÇÃO</v>
          </cell>
          <cell r="C1057" t="str">
            <v>M</v>
          </cell>
          <cell r="D1057">
            <v>13.64</v>
          </cell>
        </row>
        <row r="1058">
          <cell r="A1058" t="str">
            <v>ELE-ELE-020</v>
          </cell>
          <cell r="B1058" t="str">
            <v>ELETRODUTO DE PVC RÍGIDO ROSCÁVEL, DN 32 MM (1.1/4"), INCLUSIVE CONEXÕES, SUPORTES E FIXAÇÃO</v>
          </cell>
          <cell r="C1058" t="str">
            <v>M</v>
          </cell>
          <cell r="D1058">
            <v>19.809999999999999</v>
          </cell>
        </row>
        <row r="1059">
          <cell r="A1059" t="str">
            <v>ELE-ELE-025</v>
          </cell>
          <cell r="B1059" t="str">
            <v>ELETRODUTO DE PVC RÍGIDO ROSCÁVEL, DN 40 MM (1.1/2"), INCLUSIVE CONEXÕES, SUPORTES E FIXAÇÃO</v>
          </cell>
          <cell r="C1059" t="str">
            <v>M</v>
          </cell>
          <cell r="D1059">
            <v>20.32</v>
          </cell>
        </row>
        <row r="1060">
          <cell r="A1060" t="str">
            <v>ELE-ELE-030</v>
          </cell>
          <cell r="B1060" t="str">
            <v>ELETRODUTO DE PVC RÍGIDO ROSCÁVEL, DN 50 MM (2"), INCLUSIVE CONEXÕES, SUPORTES E FIXAÇÃO</v>
          </cell>
          <cell r="C1060" t="str">
            <v>M</v>
          </cell>
          <cell r="D1060">
            <v>23.89</v>
          </cell>
        </row>
        <row r="1061">
          <cell r="A1061" t="str">
            <v>ELE-ELE-035</v>
          </cell>
          <cell r="B1061" t="str">
            <v>ELETRODUTO DE PVC RÍGIDO ROSCÁVEL, DN 60 MM (2.1/2"), INCLUSIVE CONEXÕES, SUPORTES E FIXAÇÃO</v>
          </cell>
          <cell r="C1061" t="str">
            <v>M</v>
          </cell>
          <cell r="D1061">
            <v>33.04</v>
          </cell>
        </row>
        <row r="1062">
          <cell r="A1062" t="str">
            <v>ELE-ELE-040</v>
          </cell>
          <cell r="B1062" t="str">
            <v>ELETRODUTO DE PVC RÍGIDO ROSCÁVEL, DN 75 MM (3"), INCLUSIVE CONEXÕES, SUPORTES E FIXAÇÃO</v>
          </cell>
          <cell r="C1062" t="str">
            <v>M</v>
          </cell>
          <cell r="D1062">
            <v>36.450000000000003</v>
          </cell>
        </row>
        <row r="1063">
          <cell r="A1063" t="str">
            <v>-</v>
          </cell>
          <cell r="B1063" t="str">
            <v>ELETRODUTOS FLEXÍVEIS</v>
          </cell>
          <cell r="C1063" t="str">
            <v/>
          </cell>
          <cell r="D1063">
            <v>0</v>
          </cell>
        </row>
        <row r="1064">
          <cell r="A1064" t="str">
            <v>ELE-MAN-005</v>
          </cell>
          <cell r="B1064" t="str">
            <v>ELETRODUTO FLEXÍVEL CORRUGADO, PVC, ANTI-CHAMA DN 16 MM (1/2") - APLICAÇÃO EM ALVENARIA</v>
          </cell>
          <cell r="C1064" t="str">
            <v>M</v>
          </cell>
          <cell r="D1064">
            <v>6.07</v>
          </cell>
        </row>
        <row r="1065">
          <cell r="A1065" t="str">
            <v>ELE-MAN-010</v>
          </cell>
          <cell r="B1065" t="str">
            <v>ELETRODUTO FLEXÍVEL CORRUGADO, PVC, ANTI-CHAMA DN 20 MM (5/8") - APLICAÇÃO EM ALVENARIA</v>
          </cell>
          <cell r="C1065" t="str">
            <v>M</v>
          </cell>
          <cell r="D1065">
            <v>5.86</v>
          </cell>
        </row>
        <row r="1066">
          <cell r="A1066" t="str">
            <v>ELE-MAN-015</v>
          </cell>
          <cell r="B1066" t="str">
            <v>ELETRODUTO FLEXÍVEL CORRUGADO, PVC, ANTI-CHAMA DN 25 MM (3/4") - APLICAÇÃO EM ALVENARIA</v>
          </cell>
          <cell r="C1066" t="str">
            <v>M</v>
          </cell>
          <cell r="D1066">
            <v>6.18</v>
          </cell>
        </row>
        <row r="1067">
          <cell r="A1067" t="str">
            <v>ELE-MAN-020</v>
          </cell>
          <cell r="B1067" t="str">
            <v>ELETRODUTO FLEXÍVEL CORRUGADO, PVC, ANTI-CHAMA DN 32 MM (1") - APLICAÇÃO EM ALVENARIA</v>
          </cell>
          <cell r="C1067" t="str">
            <v>M</v>
          </cell>
          <cell r="D1067">
            <v>7.09</v>
          </cell>
        </row>
        <row r="1068">
          <cell r="A1068" t="str">
            <v>-</v>
          </cell>
          <cell r="B1068" t="str">
            <v>ELETRODUTO FLEXÍVEL, EM AÇO GALVANIZADO, REVESTIDO EXTERNAMENTE COM PVC PRETO (1"), INCLUSIVE CONEXÕES, SUPORTES E FIXAÇÃO</v>
          </cell>
          <cell r="C1068" t="str">
            <v>M</v>
          </cell>
          <cell r="D1068">
            <v>10.42</v>
          </cell>
        </row>
        <row r="1069">
          <cell r="A1069" t="str">
            <v>-</v>
          </cell>
          <cell r="B1069" t="str">
            <v>ELETRODUTO FLEXÍVEL, EM AÇO GALVANIZADO, REVESTIDO EXTERNAMENTE COM PVC PRETO (1.1/2"), INCLUSIVE CONEXÕES, SUPORTES E FIXAÇÃO</v>
          </cell>
          <cell r="C1069" t="str">
            <v>M</v>
          </cell>
          <cell r="D1069">
            <v>18.41</v>
          </cell>
        </row>
        <row r="1070">
          <cell r="A1070" t="str">
            <v>-</v>
          </cell>
          <cell r="B1070" t="str">
            <v>ELETRODUTO FLEXÍVEL, EM AÇO GALVANIZADO, REVESTIDO EXTERNAMENTE COM PVC PRETO (1.1/4"), INCLUSIVE CONEXÕES, SUPORTES E FIXAÇÃO</v>
          </cell>
          <cell r="C1070" t="str">
            <v>M</v>
          </cell>
          <cell r="D1070">
            <v>15.92</v>
          </cell>
        </row>
        <row r="1071">
          <cell r="A1071" t="str">
            <v>-</v>
          </cell>
          <cell r="B1071" t="str">
            <v>ELETRODUTO FLEXÍVEL, EM AÇO GALVANIZADO, REVESTIDO EXTERNAMENTE COM PVC PRETO (2"), INCLUSIVE CONEXÕES, SUPORTES E FIXAÇÃO</v>
          </cell>
          <cell r="C1071" t="str">
            <v>M</v>
          </cell>
          <cell r="D1071">
            <v>25.11</v>
          </cell>
        </row>
        <row r="1072">
          <cell r="A1072" t="str">
            <v>-</v>
          </cell>
          <cell r="B1072" t="str">
            <v>ELETRODUTO FLEXÍVEL, EM AÇO GALVANIZADO, REVESTIDO EXTERNAMENTE COM PVC PRETO (2.1/2"), INCLUSIVE CONEXÕES, SUPORTES E FIXAÇÃO</v>
          </cell>
          <cell r="C1072" t="str">
            <v>M</v>
          </cell>
          <cell r="D1072">
            <v>37.18</v>
          </cell>
        </row>
        <row r="1073">
          <cell r="A1073" t="str">
            <v>-</v>
          </cell>
          <cell r="B1073" t="str">
            <v>ELETRODUTO FLEXÍVEL, EM AÇO GALVANIZADO, REVESTIDO EXTERNAMENTE COM PVC PRETO (3/4"), INCLUSIVE CONEXÕES, SUPORTES E FIXAÇÃO</v>
          </cell>
          <cell r="C1073" t="str">
            <v>M</v>
          </cell>
          <cell r="D1073">
            <v>8.16</v>
          </cell>
        </row>
        <row r="1074">
          <cell r="A1074" t="str">
            <v>-</v>
          </cell>
          <cell r="B1074" t="str">
            <v>DUTOS CORRUGADOS (PEAD)</v>
          </cell>
          <cell r="C1074" t="str">
            <v/>
          </cell>
          <cell r="D1074">
            <v>0</v>
          </cell>
        </row>
        <row r="1075">
          <cell r="A1075" t="str">
            <v>ELE-DUT-020</v>
          </cell>
          <cell r="B1075" t="str">
            <v>DUTO CORRUGADO EM PEAD (POLIETILENO DE ALTA DENSIDADE), PARA PROTEÇÃO DE CABOS SUBTERRÂNEOS DN 100 MM (4")</v>
          </cell>
          <cell r="C1075" t="str">
            <v>M</v>
          </cell>
          <cell r="D1075">
            <v>42.01</v>
          </cell>
        </row>
        <row r="1076">
          <cell r="A1076" t="str">
            <v>ELE-DUT-025</v>
          </cell>
          <cell r="B1076" t="str">
            <v>DUTO CORRUGADO EM PEAD (POLIETILENO DE ALTA DENSIDADE), PARA PROTEÇÃO DE CABOS SUBTERRÂNEOS DN 125 MM (5")</v>
          </cell>
          <cell r="C1076" t="str">
            <v>M</v>
          </cell>
          <cell r="D1076">
            <v>62.75</v>
          </cell>
        </row>
        <row r="1077">
          <cell r="A1077" t="str">
            <v>ELE-DUT-030</v>
          </cell>
          <cell r="B1077" t="str">
            <v>DUTO CORRUGADO EM PEAD (POLIETILENO DE ALTA DENSIDADE), PARA PROTEÇÃO DE CABOS SUBTERRÂNEOS DN 150 MM (6")</v>
          </cell>
          <cell r="C1077" t="str">
            <v>M</v>
          </cell>
          <cell r="D1077">
            <v>82.85</v>
          </cell>
        </row>
        <row r="1078">
          <cell r="A1078" t="str">
            <v>ELE-DUT-005</v>
          </cell>
          <cell r="B1078" t="str">
            <v>DUTO CORRUGADO EM PEAD (POLIETILENO DE ALTA DENSIDADE), PARA PROTEÇÃO DE CABOS SUBTERRÂNEOS DN 40 MM (1.1/2")</v>
          </cell>
          <cell r="C1078" t="str">
            <v>M</v>
          </cell>
          <cell r="D1078">
            <v>18.399999999999999</v>
          </cell>
        </row>
        <row r="1079">
          <cell r="A1079" t="str">
            <v>ELE-DUT-010</v>
          </cell>
          <cell r="B1079" t="str">
            <v>DUTO CORRUGADO EM PEAD (POLIETILENO DE ALTA DENSIDADE), PARA PROTEÇÃO DE CABOS SUBTERRÂNEOS DN 50 MM (2")</v>
          </cell>
          <cell r="C1079" t="str">
            <v>M</v>
          </cell>
          <cell r="D1079">
            <v>19.5</v>
          </cell>
        </row>
        <row r="1080">
          <cell r="A1080" t="str">
            <v>ELE-DUT-015</v>
          </cell>
          <cell r="B1080" t="str">
            <v>DUTO CORRUGADO EM PEAD (POLIETILENO DE ALTA DENSIDADE), PARA PROTEÇÃO DE CABOS SUBTERRÂNEOS DN 75 MM (3")</v>
          </cell>
          <cell r="C1080" t="str">
            <v>M</v>
          </cell>
          <cell r="D1080">
            <v>30.48</v>
          </cell>
        </row>
        <row r="1081">
          <cell r="A1081" t="str">
            <v>-</v>
          </cell>
          <cell r="B1081" t="str">
            <v>ENR-001  - ENROCAMENTO</v>
          </cell>
          <cell r="C1081" t="str">
            <v/>
          </cell>
          <cell r="D1081">
            <v>0</v>
          </cell>
        </row>
        <row r="1082">
          <cell r="A1082" t="str">
            <v>ENR-PED-010</v>
          </cell>
          <cell r="B1082" t="str">
            <v>ENROCAMENTO COM PEDRA DE MÃO ARRUMADA, INCLUSIVE FORNECIMENTO</v>
          </cell>
          <cell r="C1082" t="str">
            <v>M3</v>
          </cell>
          <cell r="D1082">
            <v>142.30000000000001</v>
          </cell>
        </row>
        <row r="1083">
          <cell r="A1083" t="str">
            <v>ENR-PED-005</v>
          </cell>
          <cell r="B1083" t="str">
            <v>ENROCAMENTO COM PEDRA DE MÃO JOGADA, INCLUSIVE FORNECIMENTO</v>
          </cell>
          <cell r="C1083" t="str">
            <v>M3</v>
          </cell>
          <cell r="D1083">
            <v>96.4</v>
          </cell>
        </row>
        <row r="1084">
          <cell r="A1084" t="str">
            <v>ENS-AÇO-010</v>
          </cell>
          <cell r="B1084" t="str">
            <v>ENSAIO DE TRAÇÃO, DOBRAMENTO E VERIFICAÇÃO DE BITOLAS EM BARRAS DE AÇO ACIMA DE 1"</v>
          </cell>
          <cell r="C1084" t="str">
            <v>U</v>
          </cell>
          <cell r="D1084">
            <v>63</v>
          </cell>
        </row>
        <row r="1085">
          <cell r="A1085" t="str">
            <v>ENS-AÇO-005</v>
          </cell>
          <cell r="B1085" t="str">
            <v>ENSAIO DE TRAÇÃO, DOBRAMENTO E VERIFICAÇÃO DE BITOLAS EM BARRAS DE AÇO ATÉ 1"</v>
          </cell>
          <cell r="C1085" t="str">
            <v>U</v>
          </cell>
          <cell r="D1085">
            <v>55</v>
          </cell>
        </row>
        <row r="1086">
          <cell r="A1086" t="str">
            <v>-</v>
          </cell>
          <cell r="B1086" t="str">
            <v>ENS-001  - ENSAIO DE CONCRETO E AÇO</v>
          </cell>
          <cell r="C1086" t="str">
            <v/>
          </cell>
          <cell r="D1086">
            <v>0</v>
          </cell>
        </row>
        <row r="1087">
          <cell r="A1087" t="str">
            <v>ENS-CON-015</v>
          </cell>
          <cell r="B1087" t="str">
            <v>DETERMINAÇÃO E ANÁLISE DE RESULTADO DE RESISTÊNCIA A COMPRESSÃO DO CONCRETO MOLDADO</v>
          </cell>
          <cell r="C1087" t="str">
            <v>U</v>
          </cell>
          <cell r="D1087">
            <v>160</v>
          </cell>
        </row>
        <row r="1088">
          <cell r="A1088" t="str">
            <v>ENS-SOL-040</v>
          </cell>
          <cell r="B1088" t="str">
            <v>ENSAIO DE COMPACTACAO - AMOSTRAS NAO TRABALHADAS - ENERGIA INTERMEDIARIA - SOLOS</v>
          </cell>
          <cell r="C1088" t="str">
            <v>U</v>
          </cell>
          <cell r="D1088">
            <v>145.12</v>
          </cell>
        </row>
        <row r="1089">
          <cell r="A1089" t="str">
            <v>ENS-SOL-045</v>
          </cell>
          <cell r="B1089" t="str">
            <v>ENSAIO DE COMPACTACAO - AMOSTRAS NAO TRABALHADAS - ENERGIA MODIFICADA - SOLOS</v>
          </cell>
          <cell r="C1089" t="str">
            <v>U</v>
          </cell>
          <cell r="D1089">
            <v>190.16</v>
          </cell>
        </row>
        <row r="1090">
          <cell r="A1090" t="str">
            <v>ENS-SOL-035</v>
          </cell>
          <cell r="B1090" t="str">
            <v>ENSAIO DE COMPACTACAO - AMOSTRAS NAO TRABALHADAS - ENERGIA NORMAL - SOLOS</v>
          </cell>
          <cell r="C1090" t="str">
            <v>U</v>
          </cell>
          <cell r="D1090">
            <v>95.08</v>
          </cell>
        </row>
        <row r="1091">
          <cell r="A1091" t="str">
            <v>ENS-SOL-050</v>
          </cell>
          <cell r="B1091" t="str">
            <v>ENSAIO DE COMPACTACAO - AMOSTRAS TRABALHADAS - SOLOS</v>
          </cell>
          <cell r="C1091" t="str">
            <v>U</v>
          </cell>
          <cell r="D1091">
            <v>100.08</v>
          </cell>
        </row>
        <row r="1092">
          <cell r="A1092" t="str">
            <v>ENS-CON-005</v>
          </cell>
          <cell r="B1092" t="str">
            <v>ENSAIO DE CONCRETO: CURA, FACEAMENTO, RUPTURA, EMISSÃO DE CERTIFICADOS - ATE 6 UNIDADES</v>
          </cell>
          <cell r="C1092" t="str">
            <v>U</v>
          </cell>
          <cell r="D1092">
            <v>96</v>
          </cell>
        </row>
        <row r="1093">
          <cell r="A1093" t="str">
            <v>ENS-SOL-065</v>
          </cell>
          <cell r="B1093" t="str">
            <v>ENSAIO DE DENSIDADE REAL - SOLOS</v>
          </cell>
          <cell r="C1093" t="str">
            <v>U</v>
          </cell>
          <cell r="D1093">
            <v>45.03</v>
          </cell>
        </row>
        <row r="1094">
          <cell r="A1094" t="str">
            <v>ENS-SOL-095</v>
          </cell>
          <cell r="B1094" t="str">
            <v>ENSAIO DE EXPANSIBILIDADE - SOLOS</v>
          </cell>
          <cell r="C1094" t="str">
            <v>U</v>
          </cell>
          <cell r="D1094">
            <v>72.56</v>
          </cell>
        </row>
        <row r="1095">
          <cell r="A1095" t="str">
            <v>ENS-SOL-015</v>
          </cell>
          <cell r="B1095" t="str">
            <v>ENSAIO DE GRANULOMETRIA POR PENEIRAMENTO - SOLOS</v>
          </cell>
          <cell r="C1095" t="str">
            <v>U</v>
          </cell>
          <cell r="D1095">
            <v>80.06</v>
          </cell>
        </row>
        <row r="1096">
          <cell r="A1096" t="str">
            <v>ENS-SOL-020</v>
          </cell>
          <cell r="B1096" t="str">
            <v>ENSAIO DE GRANULOMETRIA POR PENEIRAMENTO E SEDIMENTACAO - SOLOS</v>
          </cell>
          <cell r="C1096" t="str">
            <v>U</v>
          </cell>
          <cell r="D1096">
            <v>95.08</v>
          </cell>
        </row>
        <row r="1097">
          <cell r="A1097" t="str">
            <v>ENS-SOL-025</v>
          </cell>
          <cell r="B1097" t="str">
            <v>ENSAIO DE LIMITE DE LIQUIDEZ - SOLOS</v>
          </cell>
          <cell r="C1097" t="str">
            <v>U</v>
          </cell>
          <cell r="D1097">
            <v>50.04</v>
          </cell>
        </row>
        <row r="1098">
          <cell r="A1098" t="str">
            <v>ENS-SOL-030</v>
          </cell>
          <cell r="B1098" t="str">
            <v>ENSAIO DE LIMITE DE PLASTICIDADE - SOLOS</v>
          </cell>
          <cell r="C1098" t="str">
            <v>U</v>
          </cell>
          <cell r="D1098">
            <v>45.03</v>
          </cell>
        </row>
        <row r="1099">
          <cell r="A1099" t="str">
            <v>ENS-SOL-070</v>
          </cell>
          <cell r="B1099" t="str">
            <v>ENSAIO DE MASSA ESPECIFICA - IN SITU - EMPREGO DO OLEO - SOLOS</v>
          </cell>
          <cell r="C1099" t="str">
            <v>U</v>
          </cell>
          <cell r="D1099">
            <v>55.04</v>
          </cell>
        </row>
        <row r="1100">
          <cell r="A1100" t="str">
            <v>ENS-SOL-060</v>
          </cell>
          <cell r="B1100" t="str">
            <v>ENSAIO DE MASSA ESPECIFICA - IN SITU - METODO BALAO DE BORRACHA - SOLOS</v>
          </cell>
          <cell r="C1100" t="str">
            <v>U</v>
          </cell>
          <cell r="D1100">
            <v>40.03</v>
          </cell>
        </row>
        <row r="1101">
          <cell r="A1101" t="str">
            <v>ENS-SOL-055</v>
          </cell>
          <cell r="B1101" t="str">
            <v>ENSAIO DE MASSA ESPECIFICA - IN SITU - METODO FRASCO DE AREIA - SOLOS</v>
          </cell>
          <cell r="C1101" t="str">
            <v>U</v>
          </cell>
          <cell r="D1101">
            <v>35.03</v>
          </cell>
        </row>
        <row r="1102">
          <cell r="A1102" t="str">
            <v>ENS-SOL-090</v>
          </cell>
          <cell r="B1102" t="str">
            <v>ENSAIO DE RESILIENCIA - SOLOS</v>
          </cell>
          <cell r="C1102" t="str">
            <v>U</v>
          </cell>
          <cell r="D1102">
            <v>645.54999999999995</v>
          </cell>
        </row>
        <row r="1103">
          <cell r="A1103" t="str">
            <v>ENS-CON-045</v>
          </cell>
          <cell r="B1103" t="str">
            <v>ENSAIO DE RESISTENCIA A COMPRESSAO SIMPLES - CONCRETO</v>
          </cell>
          <cell r="C1103" t="str">
            <v>U</v>
          </cell>
          <cell r="D1103">
            <v>90.07</v>
          </cell>
        </row>
        <row r="1104">
          <cell r="A1104" t="str">
            <v>ENS-CON-055</v>
          </cell>
          <cell r="B1104" t="str">
            <v>ENSAIO DE RESISTENCIA A TRACAO NA FLEXAO DE CONCRETO</v>
          </cell>
          <cell r="C1104" t="str">
            <v>U</v>
          </cell>
          <cell r="D1104">
            <v>100.08</v>
          </cell>
        </row>
        <row r="1105">
          <cell r="A1105" t="str">
            <v>ENS-CON-050</v>
          </cell>
          <cell r="B1105" t="str">
            <v>ENSAIO DE RESISTENCIA A TRACAO POR COMPRESSAO DIAMETRAL - CONCRETO</v>
          </cell>
          <cell r="C1105" t="str">
            <v>U</v>
          </cell>
          <cell r="D1105">
            <v>90.07</v>
          </cell>
        </row>
        <row r="1106">
          <cell r="A1106" t="str">
            <v>ENS-SOL-085</v>
          </cell>
          <cell r="B1106" t="str">
            <v>ENSAIO DE TEOR DE UMIDADE - EM LABORATORIO - SOLOS</v>
          </cell>
          <cell r="C1106" t="str">
            <v>U</v>
          </cell>
          <cell r="D1106">
            <v>40.03</v>
          </cell>
        </row>
        <row r="1107">
          <cell r="A1107" t="str">
            <v>ENS-SOL-075</v>
          </cell>
          <cell r="B1107" t="str">
            <v>ENSAIO DE TEOR DE UMIDADE - METODO EXPEDITO DO ALCOOL - SOLOS</v>
          </cell>
          <cell r="C1107" t="str">
            <v>U</v>
          </cell>
          <cell r="D1107">
            <v>30.02</v>
          </cell>
        </row>
        <row r="1108">
          <cell r="A1108" t="str">
            <v>ENS-SOL-080</v>
          </cell>
          <cell r="B1108" t="str">
            <v>ENSAIO DE TEOR DE UMIDADE - PROCESSO SPEEDY - SOLOS E AGREGADOS MIUDOS</v>
          </cell>
          <cell r="C1108" t="str">
            <v>U</v>
          </cell>
          <cell r="D1108">
            <v>30.02</v>
          </cell>
        </row>
        <row r="1109">
          <cell r="A1109" t="str">
            <v>ENS-SOL-010</v>
          </cell>
          <cell r="B1109" t="str">
            <v>ENSAIO DE TERRAPLENAGEM - CAMADA FINAL DO ATERRO</v>
          </cell>
          <cell r="C1109" t="str">
            <v>M3</v>
          </cell>
          <cell r="D1109">
            <v>1.19</v>
          </cell>
        </row>
        <row r="1110">
          <cell r="A1110" t="str">
            <v>ENS-SOL-005</v>
          </cell>
          <cell r="B1110" t="str">
            <v>ENSAIOS DE TERRAPLENAGEM - CORPO DO ATERRO</v>
          </cell>
          <cell r="C1110" t="str">
            <v>M3</v>
          </cell>
          <cell r="D1110">
            <v>0.37</v>
          </cell>
        </row>
        <row r="1111">
          <cell r="A1111" t="str">
            <v>ENS-SOL-100</v>
          </cell>
          <cell r="B1111" t="str">
            <v>PREPARACAO DE AMOSTRAS PARA ENSAIO DE CARACTERIZACAO - SOLOS</v>
          </cell>
          <cell r="C1111" t="str">
            <v>U</v>
          </cell>
          <cell r="D1111">
            <v>55.04</v>
          </cell>
        </row>
        <row r="1112">
          <cell r="A1112" t="str">
            <v>-</v>
          </cell>
          <cell r="B1112" t="str">
            <v>EQP-001  - EQUIPAMENTOS ESPORTIVOS</v>
          </cell>
          <cell r="C1112" t="str">
            <v/>
          </cell>
          <cell r="D1112">
            <v>0</v>
          </cell>
        </row>
        <row r="1113">
          <cell r="A1113" t="str">
            <v>EQP-ESP-025</v>
          </cell>
          <cell r="B1113" t="str">
            <v>REDE DE PETECA COM MASTROS EM TUBO AÇO GALVANIZADO D = 76 MM</v>
          </cell>
          <cell r="C1113" t="str">
            <v>CJ</v>
          </cell>
          <cell r="D1113">
            <v>495</v>
          </cell>
        </row>
        <row r="1114">
          <cell r="A1114" t="str">
            <v>EQP-ESP-020</v>
          </cell>
          <cell r="B1114" t="str">
            <v>REDE DE VÔLEI COM MASTRO EM TUBO GALVANIZADO SEM PEDESTAL</v>
          </cell>
          <cell r="C1114" t="str">
            <v>CJ</v>
          </cell>
          <cell r="D1114">
            <v>495</v>
          </cell>
        </row>
        <row r="1115">
          <cell r="A1115" t="str">
            <v>EQP-ESP-015</v>
          </cell>
          <cell r="B1115" t="str">
            <v>REDE DE VÔLEI COM PEDESTAL PARA JUIZ</v>
          </cell>
          <cell r="C1115" t="str">
            <v>CJ</v>
          </cell>
          <cell r="D1115">
            <v>654</v>
          </cell>
        </row>
        <row r="1116">
          <cell r="A1116" t="str">
            <v>EQP-ESP-030</v>
          </cell>
          <cell r="B1116" t="str">
            <v>TABELA DE BASQUETE EM POSTE METÁLICO E SUPORTE DE PISO</v>
          </cell>
          <cell r="C1116" t="str">
            <v>U</v>
          </cell>
          <cell r="D1116">
            <v>1329.31</v>
          </cell>
        </row>
        <row r="1117">
          <cell r="A1117" t="str">
            <v>EQP-ESP-005</v>
          </cell>
          <cell r="B1117" t="str">
            <v>TRAVE DE GOL EM TUBO GALVANIZADO PARA QUADRA, INCLUSIVE REDE E PINTURA</v>
          </cell>
          <cell r="C1117" t="str">
            <v>U</v>
          </cell>
          <cell r="D1117">
            <v>611.25</v>
          </cell>
        </row>
        <row r="1118">
          <cell r="A1118" t="str">
            <v>EQP-ESP-010</v>
          </cell>
          <cell r="B1118" t="str">
            <v>TRAVE DE GOL PARA CAMPO DE FUTEBOL , INCLUSIVE REDE E PINTURA</v>
          </cell>
          <cell r="C1118" t="str">
            <v>U</v>
          </cell>
          <cell r="D1118">
            <v>1552.75</v>
          </cell>
        </row>
        <row r="1119">
          <cell r="A1119" t="str">
            <v>-</v>
          </cell>
          <cell r="B1119" t="str">
            <v>EQP-002  - EQUIPAMENTOS PARA PLAYGROUND METÁLICOS</v>
          </cell>
          <cell r="C1119" t="str">
            <v/>
          </cell>
          <cell r="D1119">
            <v>0</v>
          </cell>
        </row>
        <row r="1120">
          <cell r="A1120" t="str">
            <v>EQP-PLA-035</v>
          </cell>
          <cell r="B1120" t="str">
            <v>BALANCIM COM CINCO LUGARES METÁLICO PARA PLAYGROUND</v>
          </cell>
          <cell r="C1120" t="str">
            <v>U</v>
          </cell>
          <cell r="D1120">
            <v>1252.32</v>
          </cell>
        </row>
        <row r="1121">
          <cell r="A1121" t="str">
            <v>EQP-PLA-020</v>
          </cell>
          <cell r="B1121" t="str">
            <v>BARRA FIXA METÁLICA PARA PLAYGROUND</v>
          </cell>
          <cell r="C1121" t="str">
            <v>U</v>
          </cell>
          <cell r="D1121">
            <v>1153.3499999999999</v>
          </cell>
        </row>
        <row r="1122">
          <cell r="A1122" t="str">
            <v>EQP-PLA-030</v>
          </cell>
          <cell r="B1122" t="str">
            <v>BARRAS DE ALONGAMENTO METÁLICO PARA PLAYGROUND</v>
          </cell>
          <cell r="C1122" t="str">
            <v>U</v>
          </cell>
          <cell r="D1122">
            <v>1112.6600000000001</v>
          </cell>
        </row>
        <row r="1123">
          <cell r="A1123" t="str">
            <v>EQP-PLA-025</v>
          </cell>
          <cell r="B1123" t="str">
            <v>ESCADA HORIZONTAL METÁLICA PARA PLAYGROUND</v>
          </cell>
          <cell r="C1123" t="str">
            <v>U</v>
          </cell>
          <cell r="D1123">
            <v>1140.01</v>
          </cell>
        </row>
        <row r="1124">
          <cell r="A1124" t="str">
            <v>EQP-PLA-005</v>
          </cell>
          <cell r="B1124" t="str">
            <v>ESCORREGADOR MÉDIO METÁLICO PARA PLAYGROUND</v>
          </cell>
          <cell r="C1124" t="str">
            <v>U</v>
          </cell>
          <cell r="D1124">
            <v>666.25</v>
          </cell>
        </row>
        <row r="1125">
          <cell r="A1125" t="str">
            <v>EQP-PLA-010</v>
          </cell>
          <cell r="B1125" t="str">
            <v>GANGORRA METÁLICA COM DOIS LUGARES</v>
          </cell>
          <cell r="C1125" t="str">
            <v>U</v>
          </cell>
          <cell r="D1125">
            <v>1032.58</v>
          </cell>
        </row>
        <row r="1126">
          <cell r="A1126" t="str">
            <v>EQP-PLA-015</v>
          </cell>
          <cell r="B1126" t="str">
            <v>ZANGA BURRINHO METÁLICO COM DUAS PRANCHAS</v>
          </cell>
          <cell r="C1126" t="str">
            <v>U</v>
          </cell>
          <cell r="D1126">
            <v>803.23</v>
          </cell>
        </row>
        <row r="1127">
          <cell r="A1127" t="str">
            <v>-</v>
          </cell>
          <cell r="B1127" t="str">
            <v>ESQ-001  - ESQUADRIA DE MADEIRA</v>
          </cell>
          <cell r="C1127" t="str">
            <v/>
          </cell>
          <cell r="D1127">
            <v>0</v>
          </cell>
        </row>
        <row r="1128">
          <cell r="A1128" t="str">
            <v>ESQ-BAT-005</v>
          </cell>
          <cell r="B1128" t="str">
            <v>BATE MACA DE MADEIRA DE LEI, INCLUSIVE APLICAÇÃO DE VERNIZ SINTÉTICO MARÍTIMO, DUAS (2) DEMÃOS, ACABAMENTO TIPO FOSCO</v>
          </cell>
          <cell r="C1128" t="str">
            <v>M</v>
          </cell>
          <cell r="D1128">
            <v>40.33</v>
          </cell>
        </row>
        <row r="1129">
          <cell r="A1129" t="str">
            <v>ESQ-FOL-005</v>
          </cell>
          <cell r="B1129" t="str">
            <v>FOLHA DE PORTA MADEIRA DE LEI PRANCHETA PARA PINTURA L &lt;= 60 CM, H &lt;= 180 CM</v>
          </cell>
          <cell r="C1129" t="str">
            <v>U</v>
          </cell>
          <cell r="D1129">
            <v>128.85</v>
          </cell>
        </row>
        <row r="1130">
          <cell r="A1130" t="str">
            <v>ESQ-FOL-010</v>
          </cell>
          <cell r="B1130" t="str">
            <v>FOLHA DE PORTA MADEIRA DE LEI PRANCHETA PARA PINTURA 60 X 210 CM</v>
          </cell>
          <cell r="C1130" t="str">
            <v>U</v>
          </cell>
          <cell r="D1130">
            <v>160.53</v>
          </cell>
        </row>
        <row r="1131">
          <cell r="A1131" t="str">
            <v>ESQ-FOL-015</v>
          </cell>
          <cell r="B1131" t="str">
            <v>FOLHA DE PORTA MADEIRA DE LEI PRANCHETA PARA PINTURA 70 X 210 CM</v>
          </cell>
          <cell r="C1131" t="str">
            <v>U</v>
          </cell>
          <cell r="D1131">
            <v>162.69999999999999</v>
          </cell>
        </row>
        <row r="1132">
          <cell r="A1132" t="str">
            <v>ESQ-FOL-020</v>
          </cell>
          <cell r="B1132" t="str">
            <v>FOLHA DE PORTA MADEIRA DE LEI PRANCHETA PARA PINTURA 80 X 210 CM</v>
          </cell>
          <cell r="C1132" t="str">
            <v>U</v>
          </cell>
          <cell r="D1132">
            <v>164.87</v>
          </cell>
        </row>
        <row r="1133">
          <cell r="A1133" t="str">
            <v>ESQ-FOL-025</v>
          </cell>
          <cell r="B1133" t="str">
            <v>FOLHA DE PORTA MADEIRA DE LEI PRANCHETA PARA PINTURA 90 X 210 CM</v>
          </cell>
          <cell r="C1133" t="str">
            <v>U</v>
          </cell>
          <cell r="D1133">
            <v>174.66</v>
          </cell>
        </row>
        <row r="1134">
          <cell r="A1134" t="str">
            <v>-</v>
          </cell>
          <cell r="B1134" t="str">
            <v>FORNECIMENTO DE VISOR 30X20 CM DE VIDRO EM CRISTAL INCOLOR FIXO E=4 MM COM MOLDURA DE MADEIRA, INSTALADO EM PORTA DE MADEIRA</v>
          </cell>
          <cell r="C1134" t="str">
            <v>UN</v>
          </cell>
          <cell r="D1134">
            <v>72.28</v>
          </cell>
        </row>
        <row r="1135">
          <cell r="A1135" t="str">
            <v>ESQ-MAR-005</v>
          </cell>
          <cell r="B1135" t="str">
            <v>MARCO DE MADEIRA DE LEI PARA PINTURA, L = 14 CM, 60 X 210 CM</v>
          </cell>
          <cell r="C1135" t="str">
            <v>U</v>
          </cell>
          <cell r="D1135">
            <v>136.78</v>
          </cell>
        </row>
        <row r="1136">
          <cell r="A1136" t="str">
            <v>ESQ-MAR-010</v>
          </cell>
          <cell r="B1136" t="str">
            <v>MARCO EM MADEIRA DE LEI PARA PINTURA, L = 14 CM, 70 X 210 CM</v>
          </cell>
          <cell r="C1136" t="str">
            <v>U</v>
          </cell>
          <cell r="D1136">
            <v>136.78</v>
          </cell>
        </row>
        <row r="1137">
          <cell r="A1137" t="str">
            <v>ESQ-MAR-015</v>
          </cell>
          <cell r="B1137" t="str">
            <v>MARCO EM MADEIRA DE LEI PARA PINTURA, L = 14 CM, 80 X 210 CM</v>
          </cell>
          <cell r="C1137" t="str">
            <v>U</v>
          </cell>
          <cell r="D1137">
            <v>136.78</v>
          </cell>
        </row>
        <row r="1138">
          <cell r="A1138" t="str">
            <v>ESQ-MAR-020</v>
          </cell>
          <cell r="B1138" t="str">
            <v>MARCO EM MADEIRA DE LEI PARA PINTURA, L = 14 CM, 90 X 210 CM</v>
          </cell>
          <cell r="C1138" t="str">
            <v>U</v>
          </cell>
          <cell r="D1138">
            <v>136.78</v>
          </cell>
        </row>
        <row r="1139">
          <cell r="A1139" t="str">
            <v>ESQ-POR-040</v>
          </cell>
          <cell r="B1139" t="str">
            <v>PORTA DE ABRIR, MADEIRA DE LEI PRANCHETA PARA PINTURA COMPLETA 60 X 210 CM,COM FERRAGENS EM FERRO LATONADO</v>
          </cell>
          <cell r="C1139" t="str">
            <v>U</v>
          </cell>
          <cell r="D1139">
            <v>516.12</v>
          </cell>
        </row>
        <row r="1140">
          <cell r="A1140" t="str">
            <v>ESQ-POR-045</v>
          </cell>
          <cell r="B1140" t="str">
            <v>PORTA DE ABRIR, MADEIRA DE LEI PRANCHETA PARA PINTURA COMPLETA 70 X 210 CM,COM FERRAGENS EM FERRO LATONADO</v>
          </cell>
          <cell r="C1140" t="str">
            <v>U</v>
          </cell>
          <cell r="D1140">
            <v>519.83000000000004</v>
          </cell>
        </row>
        <row r="1141">
          <cell r="A1141" t="str">
            <v>ESQ-POR-050</v>
          </cell>
          <cell r="B1141" t="str">
            <v>PORTA DE ABRIR, MADEIRA DE LEI PRANCHETA PARA PINTURA COMPLETA 80 X 210 CM,COM FERRAGENS EM FERRO LATONADO</v>
          </cell>
          <cell r="C1141" t="str">
            <v>U</v>
          </cell>
          <cell r="D1141">
            <v>519.83000000000004</v>
          </cell>
        </row>
        <row r="1142">
          <cell r="A1142" t="str">
            <v>ESQ-POR-055</v>
          </cell>
          <cell r="B1142" t="str">
            <v>PORTA DE ABRIR, MADEIRA DE LEI PRANCHETA PARA PINTURA COMPLETA 90 X 210 CM,COM FERRAGENS EM FERRO LATONADO</v>
          </cell>
          <cell r="C1142" t="str">
            <v>U</v>
          </cell>
          <cell r="D1142">
            <v>544.86</v>
          </cell>
        </row>
        <row r="1143">
          <cell r="A1143" t="str">
            <v>ESQ-POR-082</v>
          </cell>
          <cell r="B1143" t="str">
            <v>PORTA DE MADEIRA DE LEI ESPECIAL 70 X 210 CM REVESTIDA COM CHUMBO 2MMPB (FACE INTERNA) E VISOR, PARA PINTURA, INCLUSIVE FERRAGENS</v>
          </cell>
          <cell r="C1143" t="str">
            <v>U</v>
          </cell>
          <cell r="D1143">
            <v>3454.32</v>
          </cell>
        </row>
        <row r="1144">
          <cell r="A1144" t="str">
            <v>ESQ-POR-081</v>
          </cell>
          <cell r="B1144" t="str">
            <v>PORTA DE MADEIRA DE LEI ESPECIAL 80 X 210 CM REVESTIDA COM CHUMBO 2MMPB (FACE INTERNA) E VISOR , PARA PINTURA, INCLUSIVE FERRAGENS</v>
          </cell>
          <cell r="C1144" t="str">
            <v>U</v>
          </cell>
          <cell r="D1144">
            <v>3624.82</v>
          </cell>
        </row>
        <row r="1145">
          <cell r="A1145" t="str">
            <v>ESQ-POR-080</v>
          </cell>
          <cell r="B1145" t="str">
            <v>PORTA DE MADEIRA DE LEI ESPECIAL 90 X 210 CM REVESTIDA COM CHUMBO 2MMPB (FACE INTERNA) E VISOR, PARA PINTURA, INCLUSIVE FERRAGENS</v>
          </cell>
          <cell r="C1145" t="str">
            <v>U</v>
          </cell>
          <cell r="D1145">
            <v>3795.32</v>
          </cell>
        </row>
        <row r="1146">
          <cell r="A1146" t="str">
            <v>ESQ-POR-030</v>
          </cell>
          <cell r="B1146" t="str">
            <v>PORTA DE MADEIRA, TIPO PRANCHETA, COM MARCO FERRO "L" 1 1/4 X 1/8", TARJETA E DOBRADIÇAS - 100 X 160 CM</v>
          </cell>
          <cell r="C1146" t="str">
            <v>U</v>
          </cell>
          <cell r="D1146">
            <v>296.13</v>
          </cell>
        </row>
        <row r="1147">
          <cell r="A1147" t="str">
            <v>ESQ-POR-015</v>
          </cell>
          <cell r="B1147" t="str">
            <v>PORTA DE MADEIRA, TIPO PRANCHETA, COM MARCO FERRO "L" 1 1/4 X 1/8", TARJETA E DOBRADIÇAS - 55 X 180 CM</v>
          </cell>
          <cell r="C1147" t="str">
            <v>U</v>
          </cell>
          <cell r="D1147">
            <v>259.11</v>
          </cell>
        </row>
        <row r="1148">
          <cell r="A1148" t="str">
            <v>ESQ-POR-035</v>
          </cell>
          <cell r="B1148" t="str">
            <v>PORTA DE MADEIRA, TIPO PRANCHETA, COM MARCO FERRO "L" 1 1/4 X 1/8", TARJETA LIVRE/OCUPADO E DOBRADIÇAS - 100 X 160 CM</v>
          </cell>
          <cell r="C1148" t="str">
            <v>U</v>
          </cell>
          <cell r="D1148">
            <v>314.13</v>
          </cell>
        </row>
        <row r="1149">
          <cell r="A1149" t="str">
            <v>ESQ-POR-010</v>
          </cell>
          <cell r="B1149" t="str">
            <v>PORTA DE MADEIRA, TIPO PRANCHETA, COM MARCO FERRO "L" 1 1/4 X 1/8", TARJETA LIVRE/OCUPADO E DOBRADIÇAS - 55 X 160 CM</v>
          </cell>
          <cell r="C1149" t="str">
            <v>U</v>
          </cell>
          <cell r="D1149">
            <v>277.11</v>
          </cell>
        </row>
        <row r="1150">
          <cell r="A1150" t="str">
            <v>ESQ-POR-020</v>
          </cell>
          <cell r="B1150" t="str">
            <v>PORTA DE MADEIRA, TIPO PRANCHETA, COM MARCO FERRO "L" 1 1/4 X 1/8", TARJETA LIVRE/OCUPADO E DOBRADIÇAS - 55 X 180 CM</v>
          </cell>
          <cell r="C1150" t="str">
            <v>U</v>
          </cell>
          <cell r="D1150">
            <v>277.11</v>
          </cell>
        </row>
        <row r="1151">
          <cell r="A1151" t="str">
            <v>ESQ-POR-025</v>
          </cell>
          <cell r="B1151" t="str">
            <v>PORTA DE MADEIRA, TIPO PRANCHETA, COM MARCO FERRO "L" 1 1/4 X 1/8", TARJETA LIVRE/OCUPADO E DOBRADIÇAS - 60 X 165 CM</v>
          </cell>
          <cell r="C1151" t="str">
            <v>U</v>
          </cell>
          <cell r="D1151">
            <v>280</v>
          </cell>
        </row>
        <row r="1152">
          <cell r="A1152" t="str">
            <v>ESQ-POR-075</v>
          </cell>
          <cell r="B1152" t="str">
            <v>PORTA EM MADEIRA DE LEI ESPECIAL COMPLETA 60 X 210 CM, COM REVESTIMENTO EM LAMINADO MELAMÍNICO NAS DUAS FACES, INCLUSIVE FERRAGENS E MAÇANETA TIPO ALAVANCA</v>
          </cell>
          <cell r="C1152" t="str">
            <v>U</v>
          </cell>
          <cell r="D1152">
            <v>660.12</v>
          </cell>
        </row>
        <row r="1153">
          <cell r="A1153" t="str">
            <v>ESQ-POR-070</v>
          </cell>
          <cell r="B1153" t="str">
            <v>PORTA EM MADEIRA DE LEI ESPECIAL COMPLETA 70 X 210 CM, COM REVESTIMENTO EM LAMINADO MELAMÍNICO NAS DUAS FACES, INCLUSIVE FERRAGENS E MAÇANETA TIPO ALAVANCA</v>
          </cell>
          <cell r="C1153" t="str">
            <v>U</v>
          </cell>
          <cell r="D1153">
            <v>663.83</v>
          </cell>
        </row>
        <row r="1154">
          <cell r="A1154" t="str">
            <v>ESQ-POR-065</v>
          </cell>
          <cell r="B1154" t="str">
            <v>PORTA EM MADEIRA DE LEI ESPECIAL COMPLETA 80 X 210 CM, COM REVESTIMENTO EM LAMINADO MELAMÍNICO NAS DUAS FACES, INCLUSIVE FERRAGENS E MAÇANETA TIPO ALAVANCA</v>
          </cell>
          <cell r="C1154" t="str">
            <v>U</v>
          </cell>
          <cell r="D1154">
            <v>663.83</v>
          </cell>
        </row>
        <row r="1155">
          <cell r="A1155" t="str">
            <v>ESQ-POR-060</v>
          </cell>
          <cell r="B1155" t="str">
            <v>PORTA EM MADEIRA DE LEI ESPECIAL COMPLETA 90 X 210 CM, PARA PINTURA, PARA P.N.E., COM PROTEÇÃO INFERIOR EM LAMINADO MELAMÍNICO, INCLUSIVE FERRAGENS E MAÇANETA TIPO ALAVANCA (P2)</v>
          </cell>
          <cell r="C1155" t="str">
            <v>U</v>
          </cell>
          <cell r="D1155">
            <v>553.76</v>
          </cell>
        </row>
        <row r="1156">
          <cell r="A1156" t="str">
            <v>ESQ-POR-036</v>
          </cell>
          <cell r="B1156" t="str">
            <v>PORTA EM MADEIRA DE LEI REVESTIDA EM LAMINADO MELAMÍNICO, COM MARCO EM ALUMÍNIO ANODIZADO NATURAL, TARJETA LIVRE/OCUPADO E DOBRADIÇAS - 60 X 165 CM</v>
          </cell>
          <cell r="C1156" t="str">
            <v>U</v>
          </cell>
          <cell r="D1156">
            <v>428.02</v>
          </cell>
        </row>
        <row r="1157">
          <cell r="A1157" t="str">
            <v>ESQ-BAT-010</v>
          </cell>
          <cell r="B1157" t="str">
            <v>PROTETOR DE PAREDE BATE MACA EM PVC RÍGIDO DE ALTO IMPACTO, BASE DE FIXAÇÃO, TERMINAIS DE ACABAMENTO E ADAPTADORES L = 200 MM</v>
          </cell>
          <cell r="C1157" t="str">
            <v>M</v>
          </cell>
          <cell r="D1157">
            <v>63.2</v>
          </cell>
        </row>
        <row r="1158">
          <cell r="A1158" t="str">
            <v>ESQ-REG-005</v>
          </cell>
          <cell r="B1158" t="str">
            <v>RÉGUA PARA ALISARES DE 5 X 1 CM DE MADEIRA DE LEI PARA PINTURA COLOCADO</v>
          </cell>
          <cell r="C1158" t="str">
            <v>CJ</v>
          </cell>
          <cell r="D1158">
            <v>32.04</v>
          </cell>
        </row>
        <row r="1159">
          <cell r="A1159" t="str">
            <v>ESQ-REG-010</v>
          </cell>
          <cell r="B1159" t="str">
            <v>RÉGUA PARA ALISARES DE 7 X 1 CM DE MADEIRA DE LEI PARA PINTURA COLOCADO</v>
          </cell>
          <cell r="C1159" t="str">
            <v>CJ</v>
          </cell>
          <cell r="D1159">
            <v>34.58</v>
          </cell>
        </row>
        <row r="1160">
          <cell r="A1160" t="str">
            <v>-</v>
          </cell>
          <cell r="B1160" t="str">
            <v>EST-001  - ESTRUTURA DE CONCRETO</v>
          </cell>
          <cell r="C1160" t="str">
            <v/>
          </cell>
          <cell r="D1160">
            <v>0</v>
          </cell>
        </row>
        <row r="1161">
          <cell r="A1161" t="str">
            <v>-</v>
          </cell>
          <cell r="B1161" t="str">
            <v>APLICAÇÃO DE CONCRETO AUTO-ADENSÁVEL EM ESTRUTURA, INCLUSIVE ESPALHAMENTO, ADENSAMENTO E ACABAMENTO</v>
          </cell>
          <cell r="C1161" t="str">
            <v>M3</v>
          </cell>
          <cell r="D1161">
            <v>9.91</v>
          </cell>
        </row>
        <row r="1162">
          <cell r="A1162" t="str">
            <v>EST-FOR-045</v>
          </cell>
          <cell r="B1162" t="str">
            <v>CIMBRAMENTO DE MADEIRA</v>
          </cell>
          <cell r="C1162" t="str">
            <v>M3</v>
          </cell>
          <cell r="D1162">
            <v>27.29</v>
          </cell>
        </row>
        <row r="1163">
          <cell r="A1163" t="str">
            <v>EST-FOR-041</v>
          </cell>
          <cell r="B1163" t="str">
            <v>DESCARGA, MONTAGEM, DESMONTAGEM E CARGA DE ESCORAMENTO METÁLICO TIPOS A E B PARA VIGAS E LAJES</v>
          </cell>
          <cell r="C1163" t="str">
            <v>M3</v>
          </cell>
          <cell r="D1163">
            <v>8.25</v>
          </cell>
        </row>
        <row r="1164">
          <cell r="A1164" t="str">
            <v>EST-FOR-035</v>
          </cell>
          <cell r="B1164" t="str">
            <v>ESCORAMENTO METÁLICO TUBULAR CONVENCIONAL (H = 1,80 À 3,20 M) COM ACESSÓRIOS PARA LAJES E VIGAS MACIÇAS, EXCLUSIVE TRANSPORTE E MONTAGEM (ALUGUEL MENSAL)</v>
          </cell>
          <cell r="C1164" t="str">
            <v>M3*MÊS</v>
          </cell>
          <cell r="D1164">
            <v>2</v>
          </cell>
        </row>
        <row r="1165">
          <cell r="A1165" t="str">
            <v>EST-FOR-040</v>
          </cell>
          <cell r="B1165" t="str">
            <v>ESCORAMENTO METÁLICO TUBULAR CONVENCIONAL (H = 3,21 À 4,50 M) COM ACESSÓRIOS PARA LAJES E VIGAS MACIÇAS, EXCLUSIVE TRANSPORTE E MONTAGEM (ALUGUEL MENSAL)</v>
          </cell>
          <cell r="C1165" t="str">
            <v>M3*MÊS</v>
          </cell>
          <cell r="D1165">
            <v>1.7</v>
          </cell>
        </row>
        <row r="1166">
          <cell r="A1166" t="str">
            <v>-</v>
          </cell>
          <cell r="B1166" t="str">
            <v>FORMA E DESFORMA DE COMPENSADO PLASTIFICADO, ESP. 12MM, REAPROVEITAMENTO (3X), EXCLUSIVE ESCORAMENTO</v>
          </cell>
          <cell r="C1166" t="str">
            <v>M2</v>
          </cell>
          <cell r="D1166">
            <v>41.45</v>
          </cell>
        </row>
        <row r="1167">
          <cell r="A1167" t="str">
            <v>EST-FOR-025</v>
          </cell>
          <cell r="B1167" t="str">
            <v>FORMA E DESFORMA DE COMPENSADO PLASTIFICADO, ESP. 12MM, REAPROVEITAMENTO (5X), EXCLUSIVE ESCORAMENTO</v>
          </cell>
          <cell r="C1167" t="str">
            <v>M2</v>
          </cell>
          <cell r="D1167">
            <v>30.57</v>
          </cell>
        </row>
        <row r="1168">
          <cell r="A1168" t="str">
            <v>EST-FOR-030</v>
          </cell>
          <cell r="B1168" t="str">
            <v>FORMA E DESFORMA DE COMPENSADO PLASTIFICADO, ESP. 14MM, REAPROVEITAMENTO (5X), EXCLUSIVE ESCORAMENTO</v>
          </cell>
          <cell r="C1168" t="str">
            <v>M2</v>
          </cell>
          <cell r="D1168">
            <v>34.25</v>
          </cell>
        </row>
        <row r="1169">
          <cell r="A1169" t="str">
            <v>EST-FOR-010</v>
          </cell>
          <cell r="B1169" t="str">
            <v>FORMA E DESFORMA DE COMPENSADO RESINADO, ESP. 10MM, REAPROVEITAMENTO (3X), EXCLUSIVE ESCORAMENTO</v>
          </cell>
          <cell r="C1169" t="str">
            <v>M2</v>
          </cell>
          <cell r="D1169">
            <v>37.770000000000003</v>
          </cell>
        </row>
        <row r="1170">
          <cell r="A1170" t="str">
            <v>EST-FOR-015</v>
          </cell>
          <cell r="B1170" t="str">
            <v>FORMA E DESFORMA DE COMPENSADO RESINADO, ESP. 12MM, REAPROVEITAMENTO (3X), EXCLUSIVE ESCORAMENTO</v>
          </cell>
          <cell r="C1170" t="str">
            <v>M2</v>
          </cell>
          <cell r="D1170">
            <v>38.97</v>
          </cell>
        </row>
        <row r="1171">
          <cell r="A1171" t="str">
            <v>EST-FOR-020</v>
          </cell>
          <cell r="B1171" t="str">
            <v>FORMA E DESFORMA DE COMPENSADO RESINADO, ESP. 14MM, REAPROVEITAMENTO (3X), EXCLUSIVE ESCORAMENTO</v>
          </cell>
          <cell r="C1171" t="str">
            <v>M2</v>
          </cell>
          <cell r="D1171">
            <v>39.619999999999997</v>
          </cell>
        </row>
        <row r="1172">
          <cell r="A1172" t="str">
            <v>EST-FOR-031</v>
          </cell>
          <cell r="B1172" t="str">
            <v>FORMA E DESFORMA DE MADEIRA PARA ESTRUTURA EM CURVA COM TÁBUA, SARRAFO E COMPENSADO RESINADO NAVAL, ESP. 6MM, REAPROVEITAMENTO (2X), EXCLUSIVE ESCORAMENTO</v>
          </cell>
          <cell r="C1172" t="str">
            <v>M2</v>
          </cell>
          <cell r="D1172">
            <v>84.85</v>
          </cell>
        </row>
        <row r="1173">
          <cell r="A1173" t="str">
            <v>-</v>
          </cell>
          <cell r="B1173" t="str">
            <v>FORMA E DESFORMA DE MADEIRA PARA ESTRUTURA EM CURVA COM TÁBUA, SARRAFO E COMPENSADO RESINADO NAVAL, ESP. 6MM, REAPROVEITAMENTO (3X), EXCLUSIVE ESCORAMENTO</v>
          </cell>
          <cell r="C1173" t="str">
            <v>M2</v>
          </cell>
          <cell r="D1173">
            <v>70.63</v>
          </cell>
        </row>
        <row r="1174">
          <cell r="A1174" t="str">
            <v>-</v>
          </cell>
          <cell r="B1174" t="str">
            <v>FORMA E DESFORMA DE MADEIRA PARA ESTRUTURA EM CURVA COM TÁBUA, SARRAFO E COMPENSADO RESINADO NAVAL, ESP. 6MM, REAPROVEITAMENTO (5X), EXCLUSIVE ESCORAMENTO</v>
          </cell>
          <cell r="C1174" t="str">
            <v>M2</v>
          </cell>
          <cell r="D1174">
            <v>59.26</v>
          </cell>
        </row>
        <row r="1175">
          <cell r="A1175" t="str">
            <v>EST-FOR-005</v>
          </cell>
          <cell r="B1175" t="str">
            <v>FORMA E DESFORMA DE TÁBUA E SARRAFO, REAPROVEITAMENTO (3X), EXCLUSIVE ESCORAMENTO</v>
          </cell>
          <cell r="C1175" t="str">
            <v>M2</v>
          </cell>
          <cell r="D1175">
            <v>38.840000000000003</v>
          </cell>
        </row>
        <row r="1176">
          <cell r="A1176" t="str">
            <v>EST-CON-030</v>
          </cell>
          <cell r="B1176" t="str">
            <v>FORNECIMENTO DE CONCRETO ESTRUTURAL, PREPARADO EM OBRA, COM FCK 20 MPA, INCLUSIVE LANÇAMENTO, ADENSAMENTO E ACABAMENTO</v>
          </cell>
          <cell r="C1176" t="str">
            <v>M3</v>
          </cell>
          <cell r="D1176">
            <v>413.81</v>
          </cell>
        </row>
        <row r="1177">
          <cell r="A1177" t="str">
            <v>EST-CON-035</v>
          </cell>
          <cell r="B1177" t="str">
            <v>FORNECIMENTO DE CONCRETO ESTRUTURAL, PREPARADO EM OBRA, COM FCK 25 MPA, INCLUSIVE LANÇAMENTO, ADENSAMENTO E ACABAMENTO</v>
          </cell>
          <cell r="C1177" t="str">
            <v>M3</v>
          </cell>
          <cell r="D1177">
            <v>427.06</v>
          </cell>
        </row>
        <row r="1178">
          <cell r="A1178" t="str">
            <v>EST-CON-040</v>
          </cell>
          <cell r="B1178" t="str">
            <v>FORNECIMENTO DE CONCRETO ESTRUTURAL, PREPARADO EM OBRA, COM FCK 30 MPA, INCLUSIVE LANÇAMENTO, ADENSAMENTO E ACABAMENTO</v>
          </cell>
          <cell r="C1178" t="str">
            <v>M3</v>
          </cell>
          <cell r="D1178">
            <v>448.99</v>
          </cell>
        </row>
        <row r="1179">
          <cell r="A1179" t="str">
            <v>EST-CON-041</v>
          </cell>
          <cell r="B1179" t="str">
            <v>FORNECIMENTO DE CONCRETO ESTRUTURAL, PREPARADO EM OBRA, COM FCK 35 MPA, INCLUSIVE LANÇAMENTO, ADENSAMENTO E ACABAMENTO</v>
          </cell>
          <cell r="C1179" t="str">
            <v>M3</v>
          </cell>
          <cell r="D1179">
            <v>457.44</v>
          </cell>
        </row>
        <row r="1180">
          <cell r="A1180" t="str">
            <v>EST-CON-045</v>
          </cell>
          <cell r="B1180" t="str">
            <v>FORNECIMENTO DE CONCRETO ESTRUTURAL, PREPARADO EM OBRA, COM FCK 40 MPA, INCLUSIVE LANÇAMENTO, ADENSAMENTO E ACABAMENTO</v>
          </cell>
          <cell r="C1180" t="str">
            <v>M3</v>
          </cell>
          <cell r="D1180">
            <v>475.51</v>
          </cell>
        </row>
        <row r="1181">
          <cell r="A1181" t="str">
            <v>-</v>
          </cell>
          <cell r="B1181" t="str">
            <v>FORNECIMENTO DE CONCRETO ESTRUTURAL, USINADO BOMBEADO, AUTO-ADENSÁVEL, COM FCK 20 MPA, INCLUSIVE LANÇAMENTO E ACABAMENTO</v>
          </cell>
          <cell r="C1181" t="str">
            <v>M3</v>
          </cell>
          <cell r="D1181">
            <v>306.70999999999998</v>
          </cell>
        </row>
        <row r="1182">
          <cell r="A1182" t="str">
            <v>-</v>
          </cell>
          <cell r="B1182" t="str">
            <v>FORNECIMENTO DE CONCRETO ESTRUTURAL, USINADO BOMBEADO, AUTO-ADENSÁVEL, COM FCK 25 MPA, INCLUSIVE LANÇAMENTO E ACABAMENTO</v>
          </cell>
          <cell r="C1182" t="str">
            <v>M3</v>
          </cell>
          <cell r="D1182">
            <v>312.49</v>
          </cell>
        </row>
        <row r="1183">
          <cell r="A1183" t="str">
            <v>-</v>
          </cell>
          <cell r="B1183" t="str">
            <v>FORNECIMENTO DE CONCRETO ESTRUTURAL, USINADO BOMBEADO, AUTO-ADENSÁVEL, COM FCK 30 MPA, INCLUSIVE LANÇAMENTO E ACABAMENTO</v>
          </cell>
          <cell r="C1183" t="str">
            <v>M3</v>
          </cell>
          <cell r="D1183">
            <v>332.12</v>
          </cell>
        </row>
        <row r="1184">
          <cell r="A1184" t="str">
            <v>-</v>
          </cell>
          <cell r="B1184" t="str">
            <v>FORNECIMENTO DE CONCRETO ESTRUTURAL, USINADO BOMBEADO, AUTO-ADENSÁVEL, COM FCK 35 MPA, INCLUSIVE LANÇAMENTO E ACABAMENTO</v>
          </cell>
          <cell r="C1184" t="str">
            <v>M3</v>
          </cell>
          <cell r="D1184">
            <v>353.49</v>
          </cell>
        </row>
        <row r="1185">
          <cell r="A1185" t="str">
            <v>-</v>
          </cell>
          <cell r="B1185" t="str">
            <v>FORNECIMENTO DE CONCRETO ESTRUTURAL, USINADO BOMBEADO, AUTO-ADENSÁVEL, COM FCK 40 MPA, INCLUSIVE LANÇAMENTO E ACABAMENTO</v>
          </cell>
          <cell r="C1185" t="str">
            <v>M3</v>
          </cell>
          <cell r="D1185">
            <v>367.93</v>
          </cell>
        </row>
        <row r="1186">
          <cell r="A1186" t="str">
            <v>-</v>
          </cell>
          <cell r="B1186" t="str">
            <v>FORNECIMENTO DE CONCRETO ESTRUTURAL, USINADO BOMBEADO, AUTO-ADENSÁVEL, COM FCK 45 MPA, INCLUSIVE LANÇAMENTO E ACABAMENTO</v>
          </cell>
          <cell r="C1186" t="str">
            <v>M3</v>
          </cell>
          <cell r="D1186">
            <v>378.9</v>
          </cell>
        </row>
        <row r="1187">
          <cell r="A1187" t="str">
            <v>EST-CON-110</v>
          </cell>
          <cell r="B1187" t="str">
            <v>FORNECIMENTO DE CONCRETO ESTRUTURAL, USINADO BOMBEADO, COM FCK 20 MPA, INCLUSIVE LANÇAMENTO, ADENSAMENTO E ACABAMENTO</v>
          </cell>
          <cell r="C1187" t="str">
            <v>M3</v>
          </cell>
          <cell r="D1187">
            <v>330.19</v>
          </cell>
        </row>
        <row r="1188">
          <cell r="A1188" t="str">
            <v>EST-CON-115</v>
          </cell>
          <cell r="B1188" t="str">
            <v>FORNECIMENTO DE CONCRETO ESTRUTURAL, USINADO BOMBEADO, COM FCK 25 MPA, INCLUSIVE LANÇAMENTO, ADENSAMENTO E ACABAMENTO</v>
          </cell>
          <cell r="C1188" t="str">
            <v>M3</v>
          </cell>
          <cell r="D1188">
            <v>336.07</v>
          </cell>
        </row>
        <row r="1189">
          <cell r="A1189" t="str">
            <v>EST-CON-120</v>
          </cell>
          <cell r="B1189" t="str">
            <v>FORNECIMENTO DE CONCRETO ESTRUTURAL, USINADO BOMBEADO, COM FCK 30 MPA, INCLUSIVE LANÇAMENTO, ADENSAMENTO E ACABAMENTO</v>
          </cell>
          <cell r="C1189" t="str">
            <v>M3</v>
          </cell>
          <cell r="D1189">
            <v>356.06</v>
          </cell>
        </row>
        <row r="1190">
          <cell r="A1190" t="str">
            <v>EST-CON-121</v>
          </cell>
          <cell r="B1190" t="str">
            <v>FORNECIMENTO DE CONCRETO ESTRUTURAL, USINADO BOMBEADO, COM FCK 35 MPA, INCLUSIVE LANÇAMENTO, ADENSAMENTO E ACABAMENTO</v>
          </cell>
          <cell r="C1190" t="str">
            <v>M3</v>
          </cell>
          <cell r="D1190">
            <v>377.82</v>
          </cell>
        </row>
        <row r="1191">
          <cell r="A1191" t="str">
            <v>EST-CON-125</v>
          </cell>
          <cell r="B1191" t="str">
            <v>FORNECIMENTO DE CONCRETO ESTRUTURAL, USINADO BOMBEADO, COM FCK 40 MPA, INCLUSIVE LANÇAMENTO, ADENSAMENTO E ACABAMENTO</v>
          </cell>
          <cell r="C1191" t="str">
            <v>M3</v>
          </cell>
          <cell r="D1191">
            <v>392.52</v>
          </cell>
        </row>
        <row r="1192">
          <cell r="A1192" t="str">
            <v>EST-CON-130</v>
          </cell>
          <cell r="B1192" t="str">
            <v>FORNECIMENTO DE CONCRETO ESTRUTURAL, USINADO BOMBEADO, COM FCK 45 MPA, INCLUSIVE LANÇAMENTO, ADENSAMENTO E ACABAMENTO</v>
          </cell>
          <cell r="C1192" t="str">
            <v>M3</v>
          </cell>
          <cell r="D1192">
            <v>403.69</v>
          </cell>
        </row>
        <row r="1193">
          <cell r="A1193" t="str">
            <v>EST-CON-080</v>
          </cell>
          <cell r="B1193" t="str">
            <v>FORNECIMENTO DE CONCRETO ESTRUTURAL, USINADO, COM FCK 20 MPA, INCLUSIVE LANÇAMENTO, ADENSAMENTO E ACABAMENTO</v>
          </cell>
          <cell r="C1193" t="str">
            <v>M3</v>
          </cell>
          <cell r="D1193">
            <v>350.31</v>
          </cell>
        </row>
        <row r="1194">
          <cell r="A1194" t="str">
            <v>EST-CON-085</v>
          </cell>
          <cell r="B1194" t="str">
            <v>FORNECIMENTO DE CONCRETO ESTRUTURAL, USINADO, COM FCK 25 MPA, INCLUSIVE LANÇAMENTO, ADENSAMENTO E ACABAMENTO</v>
          </cell>
          <cell r="C1194" t="str">
            <v>M3</v>
          </cell>
          <cell r="D1194">
            <v>355.98</v>
          </cell>
        </row>
        <row r="1195">
          <cell r="A1195" t="str">
            <v>EST-CON-090</v>
          </cell>
          <cell r="B1195" t="str">
            <v>FORNECIMENTO DE CONCRETO ESTRUTURAL, USINADO, COM FCK 30 MPA, INCLUSIVE LANÇAMENTO, ADENSAMENTO E ACABAMENTO</v>
          </cell>
          <cell r="C1195" t="str">
            <v>M3</v>
          </cell>
          <cell r="D1195">
            <v>375.26</v>
          </cell>
        </row>
        <row r="1196">
          <cell r="A1196" t="str">
            <v>EST-CON-091</v>
          </cell>
          <cell r="B1196" t="str">
            <v>FORNECIMENTO DE CONCRETO ESTRUTURAL, USINADO, COM FCK 35 MPA, INCLUSIVE LANÇAMENTO, ADENSAMENTO E ACABAMENTO</v>
          </cell>
          <cell r="C1196" t="str">
            <v>M3</v>
          </cell>
          <cell r="D1196">
            <v>396.24</v>
          </cell>
        </row>
        <row r="1197">
          <cell r="A1197" t="str">
            <v>EST-CON-095</v>
          </cell>
          <cell r="B1197" t="str">
            <v>FORNECIMENTO DE CONCRETO ESTRUTURAL, USINADO, COM FCK 40 MPA, INCLUSIVE LANÇAMENTO, ADENSAMENTO E ACABAMENTO</v>
          </cell>
          <cell r="C1197" t="str">
            <v>M3</v>
          </cell>
          <cell r="D1197">
            <v>410.41</v>
          </cell>
        </row>
        <row r="1198">
          <cell r="A1198" t="str">
            <v>EST-CON-096</v>
          </cell>
          <cell r="B1198" t="str">
            <v>FORNECIMENTO DE CONCRETO ESTRUTURAL, USINADO, COM FCK 45 MPA, INCLUSIVE LANÇAMENTO, ADENSAMENTO E ACABAMENTO</v>
          </cell>
          <cell r="C1198" t="str">
            <v>M3</v>
          </cell>
          <cell r="D1198">
            <v>410.22</v>
          </cell>
        </row>
        <row r="1199">
          <cell r="A1199" t="str">
            <v>EST-CON-010</v>
          </cell>
          <cell r="B1199" t="str">
            <v>FORNECIMENTO DE CONCRETO NÃO ESTRUTURAL, PREPARADO EM OBRA COM BETONEIRA, COM FCK 10 MPA, INCLUSIVE LANÇAMENTO, ADENSAMENTO E ACABAMENTO</v>
          </cell>
          <cell r="C1199" t="str">
            <v>M3</v>
          </cell>
          <cell r="D1199">
            <v>392.45</v>
          </cell>
        </row>
        <row r="1200">
          <cell r="A1200" t="str">
            <v>EST-CON-015</v>
          </cell>
          <cell r="B1200" t="str">
            <v>FORNECIMENTO DE CONCRETO NÃO ESTRUTURAL, PREPARADO EM OBRA COM BETONEIRA, COM FCK 13,5 MPA, INCLUSIVE LANÇAMENTO, ADENSAMENTO E ACABAMENTO</v>
          </cell>
          <cell r="C1200" t="str">
            <v>M3</v>
          </cell>
          <cell r="D1200">
            <v>402.37</v>
          </cell>
        </row>
        <row r="1201">
          <cell r="A1201" t="str">
            <v>EST-CON-020</v>
          </cell>
          <cell r="B1201" t="str">
            <v>FORNECIMENTO DE CONCRETO NÃO ESTRUTURAL, PREPARADO EM OBRA COM BETONEIRA, COM FCK 15 MPA, INCLUSIVE LANÇAMENTO, ADENSAMENTO E ACABAMENTO</v>
          </cell>
          <cell r="C1201" t="str">
            <v>M3</v>
          </cell>
          <cell r="D1201">
            <v>405.91</v>
          </cell>
        </row>
        <row r="1202">
          <cell r="A1202" t="str">
            <v>EST-CON-025</v>
          </cell>
          <cell r="B1202" t="str">
            <v>FORNECIMENTO DE CONCRETO NÃO ESTRUTURAL, PREPARADO EM OBRA COM BETONEIRA, COM FCK 18 MPA, INCLUSIVE LANÇAMENTO, ADENSAMENTO E ACABAMENTO</v>
          </cell>
          <cell r="C1202" t="str">
            <v>M3</v>
          </cell>
          <cell r="D1202">
            <v>413.35</v>
          </cell>
        </row>
        <row r="1203">
          <cell r="A1203" t="str">
            <v>EST-CON-005</v>
          </cell>
          <cell r="B1203" t="str">
            <v>FORNECIMENTO DE CONCRETO NÃO ESTRUTURAL, PREPARADO EM OBRA COM BETONEIRA, COM FCK 9 MPA, INCLUSIVE LANÇAMENTO, ADENSAMENTO E ACABAMENTO</v>
          </cell>
          <cell r="C1203" t="str">
            <v>M3</v>
          </cell>
          <cell r="D1203">
            <v>390.29</v>
          </cell>
        </row>
        <row r="1204">
          <cell r="A1204" t="str">
            <v>EST-CON-060</v>
          </cell>
          <cell r="B1204" t="str">
            <v>FORNECIMENTO DE CONCRETO NÃO ESTRUTURAL, USINADO, COM FCK 10 MPA, INCLUSIVE LANÇAMENTO, ADENSAMENTO E ACABAMENTO</v>
          </cell>
          <cell r="C1204" t="str">
            <v>M3</v>
          </cell>
          <cell r="D1204">
            <v>326.5</v>
          </cell>
        </row>
        <row r="1205">
          <cell r="A1205" t="str">
            <v>EST-CON-070</v>
          </cell>
          <cell r="B1205" t="str">
            <v>FORNECIMENTO DE CONCRETO NÃO ESTRUTURAL, USINADO, COM FCK 15 MPA, INCLUSIVE LANÇAMENTO, ADENSAMENTO E ACABAMENTO</v>
          </cell>
          <cell r="C1205" t="str">
            <v>M3</v>
          </cell>
          <cell r="D1205">
            <v>338.97</v>
          </cell>
        </row>
        <row r="1206">
          <cell r="A1206" t="str">
            <v>EST-FOR-055</v>
          </cell>
          <cell r="B1206" t="str">
            <v>LOCAÇÃO, MONTAGEM E DESMONTAGEM DE MOLDES PLÁSTICOS PARA CONCRETAGEM DE LAJES NERVURADAS 600 X 425 CM, INCLUSIVE CIMBRAMENTO H = 3,00 M</v>
          </cell>
          <cell r="C1206" t="str">
            <v>M2</v>
          </cell>
          <cell r="D1206">
            <v>69.89</v>
          </cell>
        </row>
        <row r="1207">
          <cell r="A1207" t="str">
            <v>-</v>
          </cell>
          <cell r="B1207" t="str">
            <v>EST-002  - ESTRUTURA DE CONCRETO</v>
          </cell>
          <cell r="C1207" t="str">
            <v/>
          </cell>
          <cell r="D1207">
            <v>0</v>
          </cell>
        </row>
        <row r="1208">
          <cell r="A1208" t="str">
            <v>EST-ANC-005</v>
          </cell>
          <cell r="B1208" t="str">
            <v>ANCORAGEM DE BARRAS DE AÇO , COM RESINA BASE DE POLIÉSTER</v>
          </cell>
          <cell r="C1208" t="str">
            <v>DM3</v>
          </cell>
          <cell r="D1208">
            <v>51.1</v>
          </cell>
        </row>
        <row r="1209">
          <cell r="A1209" t="str">
            <v>EST-ESC-005</v>
          </cell>
          <cell r="B1209" t="str">
            <v>ESCARIFICAÇÃO MANUAL , CORTE DE CONCRETO ATÉ 3 CM DE PROFUNDIDADE</v>
          </cell>
          <cell r="C1209" t="str">
            <v>M2</v>
          </cell>
          <cell r="D1209">
            <v>132.6</v>
          </cell>
        </row>
        <row r="1210">
          <cell r="A1210" t="str">
            <v>EST-GRO-010</v>
          </cell>
          <cell r="B1210" t="str">
            <v>FORNECIMENTO E APLICAÇÃO DE GROUT PARA ANCORAGENS, RECUPERAÇÕES ESTRUTURAIS E USO EM GERAL</v>
          </cell>
          <cell r="C1210" t="str">
            <v>M3</v>
          </cell>
          <cell r="D1210">
            <v>2819.99</v>
          </cell>
        </row>
        <row r="1211">
          <cell r="A1211" t="str">
            <v>EST-GRO-015</v>
          </cell>
          <cell r="B1211" t="str">
            <v>GROUT - PREPARO COM ARGAMASSA DE CIMENTO, AREIA SEM PENEIRAR E PEDRISCO TRAÇO 1:3:2</v>
          </cell>
          <cell r="C1211" t="str">
            <v>M3</v>
          </cell>
          <cell r="D1211">
            <v>315.45999999999998</v>
          </cell>
        </row>
        <row r="1212">
          <cell r="A1212" t="str">
            <v>EST-GRO-005</v>
          </cell>
          <cell r="B1212" t="str">
            <v>GROUT - PREPARO E LANÇAMENTO COM ARGAMASSA DE CIMENTO, CAL HIDRATADA, AREIA SEM PENEIRAR E PEDRICO TRAÇO 1:0,1:3:2</v>
          </cell>
          <cell r="C1212" t="str">
            <v>M3</v>
          </cell>
          <cell r="D1212">
            <v>524.19000000000005</v>
          </cell>
        </row>
        <row r="1213">
          <cell r="A1213" t="str">
            <v>EST-ARM-005</v>
          </cell>
          <cell r="B1213" t="str">
            <v>LIXAMENTO MECANIZADO DA ARMADURA COM ESCOVA CIRCULAR</v>
          </cell>
          <cell r="C1213" t="str">
            <v>M</v>
          </cell>
          <cell r="D1213">
            <v>6.6</v>
          </cell>
        </row>
        <row r="1214">
          <cell r="A1214" t="str">
            <v>EST-ARM-010</v>
          </cell>
          <cell r="B1214" t="str">
            <v>PROTEÇÃO DE ARMADURA CORROÍDA POR AÇÃO DE CLORETOS, COM TINTA DE ALTO TEOR DE ZINCO</v>
          </cell>
          <cell r="C1214" t="str">
            <v>M</v>
          </cell>
          <cell r="D1214">
            <v>3.72</v>
          </cell>
        </row>
        <row r="1215">
          <cell r="A1215" t="str">
            <v>EST-ARM-015</v>
          </cell>
          <cell r="B1215" t="str">
            <v>REFORÇO ESTRUTURAL COM EMENDA POR SOLDA , PARA RECONSTITUIÇÃO DA SEÇÃO DA ARMADURA</v>
          </cell>
          <cell r="C1215" t="str">
            <v>U</v>
          </cell>
          <cell r="D1215">
            <v>8.93</v>
          </cell>
        </row>
        <row r="1216">
          <cell r="A1216" t="str">
            <v>EST-ARM-020</v>
          </cell>
          <cell r="B1216" t="str">
            <v>REFORÇO ESTRUTURAL COM EMENDA POR TRANSPASSE , PARA RECONSTITUIÇÃO DA SEÇÃO DA ARMADURA</v>
          </cell>
          <cell r="C1216" t="str">
            <v>KG</v>
          </cell>
          <cell r="D1216">
            <v>9.44</v>
          </cell>
        </row>
        <row r="1217">
          <cell r="A1217" t="str">
            <v>-</v>
          </cell>
          <cell r="B1217" t="str">
            <v>EST-003  - ESTRUTURA METÁLICA</v>
          </cell>
          <cell r="C1217" t="str">
            <v/>
          </cell>
          <cell r="D1217">
            <v>0</v>
          </cell>
        </row>
        <row r="1218">
          <cell r="A1218" t="str">
            <v>EST-MET-085</v>
          </cell>
          <cell r="B1218" t="str">
            <v>ESTRUTURA DE AÇO PARA COBERTURA DUAS ÁGUAS COM LANTERNIM, ESPAÇAMENTO ENTRE TESOURAS 4 M, VÃO 15 M</v>
          </cell>
          <cell r="C1218" t="str">
            <v>M2</v>
          </cell>
          <cell r="D1218">
            <v>196</v>
          </cell>
        </row>
        <row r="1219">
          <cell r="A1219" t="str">
            <v>EST-MET-090</v>
          </cell>
          <cell r="B1219" t="str">
            <v>ESTRUTURA DE AÇO PARA COBERTURA DUAS ÁGUAS COM LANTERNIM, ESPAÇAMENTO ENTRE TESOURAS 5 M, VÃO 25 M</v>
          </cell>
          <cell r="C1219" t="str">
            <v>M2</v>
          </cell>
          <cell r="D1219">
            <v>224</v>
          </cell>
        </row>
        <row r="1220">
          <cell r="A1220" t="str">
            <v>EST-MET-095</v>
          </cell>
          <cell r="B1220" t="str">
            <v>ESTRUTURA DE AÇO PARA COBERTURA DUAS ÁGUAS COM LANTERNIM, ESPAÇAMENTO ENTRE TESOURAS 5 M, VÃO 30 M</v>
          </cell>
          <cell r="C1220" t="str">
            <v>M2</v>
          </cell>
          <cell r="D1220">
            <v>252</v>
          </cell>
        </row>
        <row r="1221">
          <cell r="A1221" t="str">
            <v>EST-MET-045</v>
          </cell>
          <cell r="B1221" t="str">
            <v>ESTRUTURA DE AÇO PARA COBERTURA EM ARCO , ESPAÇAMENTO ENTRE ARCOS 4 M, VÃO 15 M</v>
          </cell>
          <cell r="C1221" t="str">
            <v>M2</v>
          </cell>
          <cell r="D1221">
            <v>135.80000000000001</v>
          </cell>
        </row>
        <row r="1222">
          <cell r="A1222" t="str">
            <v>EST-MET-050</v>
          </cell>
          <cell r="B1222" t="str">
            <v>ESTRUTURA DE AÇO PARA COBERTURA EM ARCO , ESPAÇAMENTO ENTRE ARCOS 5 M, VÃO 20 M</v>
          </cell>
          <cell r="C1222" t="str">
            <v>M2</v>
          </cell>
          <cell r="D1222">
            <v>144.19999999999999</v>
          </cell>
        </row>
        <row r="1223">
          <cell r="A1223" t="str">
            <v>EST-MET-055</v>
          </cell>
          <cell r="B1223" t="str">
            <v>ESTRUTURA DE AÇO PARA COBERTURA EM ARCO , ESPAÇAMENTO ENTRE ARCOS 6 M, VÃO 25 M</v>
          </cell>
          <cell r="C1223" t="str">
            <v>M2</v>
          </cell>
          <cell r="D1223">
            <v>154</v>
          </cell>
        </row>
        <row r="1224">
          <cell r="A1224" t="str">
            <v>EST-MET-060</v>
          </cell>
          <cell r="B1224" t="str">
            <v>ESTRUTURA DE AÇO PARA COBERTURA EM ARCO , ESPAÇAMENTO ENTRE ARCOS 6 M, VÃO 30 M</v>
          </cell>
          <cell r="C1224" t="str">
            <v>M2</v>
          </cell>
          <cell r="D1224">
            <v>159.6</v>
          </cell>
        </row>
        <row r="1225">
          <cell r="A1225" t="str">
            <v>EST-MET-070</v>
          </cell>
          <cell r="B1225" t="str">
            <v>ESTRUTURA DE AÇO PARA COBERTURA EM SHED , ESPAÇAMENTO ENTRE TESOURAS 10 M, VÃO 20 M</v>
          </cell>
          <cell r="C1225" t="str">
            <v>M2</v>
          </cell>
          <cell r="D1225">
            <v>210</v>
          </cell>
        </row>
        <row r="1226">
          <cell r="A1226" t="str">
            <v>EST-MET-075</v>
          </cell>
          <cell r="B1226" t="str">
            <v>ESTRUTURA DE AÇO PARA COBERTURA EM SHED , ESPAÇAMENTO ENTRE TESOURAS 10 M, VÃO 25 M</v>
          </cell>
          <cell r="C1226" t="str">
            <v>M2</v>
          </cell>
          <cell r="D1226">
            <v>224</v>
          </cell>
        </row>
        <row r="1227">
          <cell r="A1227" t="str">
            <v>EST-MET-080</v>
          </cell>
          <cell r="B1227" t="str">
            <v>ESTRUTURA DE AÇO PARA COBERTURA EM SHED , ESPAÇAMENTO ENTRE TESOURAS 12 M, VÃO 30 M</v>
          </cell>
          <cell r="C1227" t="str">
            <v>M2</v>
          </cell>
          <cell r="D1227">
            <v>238</v>
          </cell>
        </row>
        <row r="1228">
          <cell r="A1228" t="str">
            <v>EST-MET-065</v>
          </cell>
          <cell r="B1228" t="str">
            <v>ESTRUTURA DE AÇO PARA COBERTURA EM SHED , ESPAÇAMENTO ENTRE TESOURAS 7 M, VÃO 15</v>
          </cell>
          <cell r="C1228" t="str">
            <v>M2</v>
          </cell>
          <cell r="D1228">
            <v>196</v>
          </cell>
        </row>
        <row r="1229">
          <cell r="A1229" t="str">
            <v>EST-MET-100</v>
          </cell>
          <cell r="B1229" t="str">
            <v>ESTRUTURA DE ALUMÍNIO EM DUAS ÁGUAS , ESPAÇAMENTO ENTRE TESOURAS DE 3 A 6 M, VÃO DE 20 M</v>
          </cell>
          <cell r="C1229" t="str">
            <v>M2</v>
          </cell>
          <cell r="D1229">
            <v>246.6</v>
          </cell>
        </row>
        <row r="1230">
          <cell r="A1230" t="str">
            <v>EST-MET-105</v>
          </cell>
          <cell r="B1230" t="str">
            <v>ESTRUTURA DE ALUMÍNIO EM DUAS ÁGUAS , ESPAÇAMENTO ENTRE TESOURAS DE 3 A 6 M, VÃO DE 25 M</v>
          </cell>
          <cell r="C1230" t="str">
            <v>M2</v>
          </cell>
          <cell r="D1230">
            <v>271.27</v>
          </cell>
        </row>
        <row r="1231">
          <cell r="A1231" t="str">
            <v>EST-MET-110</v>
          </cell>
          <cell r="B1231" t="str">
            <v>ESTRUTURA DE ALUMÍNIO EM DUAS ÁGUAS , ESPAÇAMENTO ENTRE TESOURAS DE 3 A 6 M, VÃO DE 30 M</v>
          </cell>
          <cell r="C1231" t="str">
            <v>M2</v>
          </cell>
          <cell r="D1231">
            <v>295.95</v>
          </cell>
        </row>
        <row r="1232">
          <cell r="A1232" t="str">
            <v>EST-MET-115</v>
          </cell>
          <cell r="B1232" t="str">
            <v>ESTRUTURA DE ALUMÍNIO EM DUAS ÁGUAS , ESPAÇAMENTO ENTRE TESOURAS DE 3 A 6 M, VÃO DE 40 M</v>
          </cell>
          <cell r="C1232" t="str">
            <v>M2</v>
          </cell>
          <cell r="D1232">
            <v>337.07</v>
          </cell>
        </row>
        <row r="1233">
          <cell r="A1233" t="str">
            <v>EST-MET-005</v>
          </cell>
          <cell r="B1233" t="str">
            <v>FORNECIMENTO, FABRICAÇÃO, TRANSPORTE E MONTAGEM DE ESTRUTURA METÁLICA EM PERFIS LAMINADOS, INCLUSIVE PINTURA PRIMER</v>
          </cell>
          <cell r="C1233" t="str">
            <v>KG</v>
          </cell>
          <cell r="D1233">
            <v>10.5</v>
          </cell>
        </row>
        <row r="1234">
          <cell r="A1234" t="str">
            <v>EST-MET-010</v>
          </cell>
          <cell r="B1234" t="str">
            <v>FORNECIMENTO, FABRICAÇÃO, TRANSPORTE E MONTAGEM DE ESTRUTURA METÁLICA EM PERFIS SOLDADOS, INCLUSIVE PINTURA PRIMER</v>
          </cell>
          <cell r="C1234" t="str">
            <v>KG</v>
          </cell>
          <cell r="D1234">
            <v>10.5</v>
          </cell>
        </row>
        <row r="1235">
          <cell r="A1235" t="str">
            <v>EST-MET-015</v>
          </cell>
          <cell r="B1235" t="str">
            <v>FORNECIMENTO, FABRICAÇÃO, TRANSPORTE E MONTAGEM DE ESTRUTURA METÁLICA EM PERFIS TUBULARES, INCLUSIVE PINTURA PRIMER</v>
          </cell>
          <cell r="C1235" t="str">
            <v>KG</v>
          </cell>
          <cell r="D1235">
            <v>10.5</v>
          </cell>
        </row>
        <row r="1236">
          <cell r="A1236" t="str">
            <v>EST-MET-030</v>
          </cell>
          <cell r="B1236" t="str">
            <v>FORNECIMENTO, FABRICAÇÃO, TRANSPORTE E MONTAGEM DE ESTRUTURA METÁLICA PARA TELHADO DE QUADRA POLI ESPORTIVA EM AÇO SAC-41, PINTADA</v>
          </cell>
          <cell r="C1236" t="str">
            <v>M2</v>
          </cell>
          <cell r="D1236">
            <v>99.64</v>
          </cell>
        </row>
        <row r="1237">
          <cell r="A1237" t="str">
            <v>EST-MET-040</v>
          </cell>
          <cell r="B1237" t="str">
            <v>FORNECIMENTO, FABRICAÇÃO, TRANSPORTE E MONTAGEM DE ESTRUTURA METÁLICA PARA TELHADO SOBRE LAJE PARA TELHAS CERÂMICAS, INCLUSIVE PINTURA PRIMER</v>
          </cell>
          <cell r="C1237" t="str">
            <v>M2</v>
          </cell>
          <cell r="D1237">
            <v>76.05</v>
          </cell>
        </row>
        <row r="1238">
          <cell r="A1238" t="str">
            <v>EST-MET-035</v>
          </cell>
          <cell r="B1238" t="str">
            <v>FORNECIMENTO, FABRICAÇÃO, TRANSPORTE E MONTAGEM DE ESTRUTURA METÁLICA PARA TELHADO SOBRE LAJE PARA TELHAS METÁLICAS, INCLUSIVE PINTURA PRIMER</v>
          </cell>
          <cell r="C1238" t="str">
            <v>M2</v>
          </cell>
          <cell r="D1238">
            <v>50.7</v>
          </cell>
        </row>
        <row r="1239">
          <cell r="A1239" t="str">
            <v>-</v>
          </cell>
          <cell r="B1239" t="str">
            <v>FOR-001  - FORROS</v>
          </cell>
          <cell r="C1239" t="str">
            <v/>
          </cell>
          <cell r="D1239">
            <v>0</v>
          </cell>
        </row>
        <row r="1240">
          <cell r="A1240" t="str">
            <v>FOR-MAD-015</v>
          </cell>
          <cell r="B1240" t="str">
            <v>CIMALHA DE MADEIRA PARA FORRO DE MADEIRA</v>
          </cell>
          <cell r="C1240" t="str">
            <v>M</v>
          </cell>
          <cell r="D1240">
            <v>12.32</v>
          </cell>
        </row>
        <row r="1241">
          <cell r="A1241" t="str">
            <v>FOR-GES-020</v>
          </cell>
          <cell r="B1241" t="str">
            <v>COLOCAÇÃO DE MOLDURA DE GESSO</v>
          </cell>
          <cell r="C1241" t="str">
            <v>M</v>
          </cell>
          <cell r="D1241">
            <v>8.5</v>
          </cell>
        </row>
        <row r="1242">
          <cell r="A1242" t="str">
            <v>FOR-MAD-020</v>
          </cell>
          <cell r="B1242" t="str">
            <v>EMPENAS DE MADEIRA (RÉGUAS)</v>
          </cell>
          <cell r="C1242" t="str">
            <v>M2</v>
          </cell>
          <cell r="D1242">
            <v>116.26</v>
          </cell>
        </row>
        <row r="1243">
          <cell r="A1243" t="str">
            <v>FOR-GES-015</v>
          </cell>
          <cell r="B1243" t="str">
            <v>FORRO DE GESSO EM PLACAS ACARTONADAS - FGA</v>
          </cell>
          <cell r="C1243" t="str">
            <v>M2</v>
          </cell>
          <cell r="D1243">
            <v>33.450000000000003</v>
          </cell>
        </row>
        <row r="1244">
          <cell r="A1244" t="str">
            <v>FOR-GES-010</v>
          </cell>
          <cell r="B1244" t="str">
            <v>FORRO DE GESSO EM PLACAS ACARTONADAS - FGE</v>
          </cell>
          <cell r="C1244" t="str">
            <v>M2</v>
          </cell>
          <cell r="D1244">
            <v>39.9</v>
          </cell>
        </row>
        <row r="1245">
          <cell r="A1245" t="str">
            <v>FOR-GES-005</v>
          </cell>
          <cell r="B1245" t="str">
            <v>FORRO DE GESSO EM PLACAS 60 X 60 CM LISO</v>
          </cell>
          <cell r="C1245" t="str">
            <v>M2</v>
          </cell>
          <cell r="D1245">
            <v>30.22</v>
          </cell>
        </row>
        <row r="1246">
          <cell r="A1246" t="str">
            <v>FOR-MAD-010</v>
          </cell>
          <cell r="B1246" t="str">
            <v>FORRO DE MADEIRA DE PINUS</v>
          </cell>
          <cell r="C1246" t="str">
            <v>M2</v>
          </cell>
          <cell r="D1246">
            <v>54.39</v>
          </cell>
        </row>
        <row r="1247">
          <cell r="A1247" t="str">
            <v>FOR-MAD-005</v>
          </cell>
          <cell r="B1247" t="str">
            <v>FORRO DE MADEIRA EM ANGELIM</v>
          </cell>
          <cell r="C1247" t="str">
            <v>M2</v>
          </cell>
          <cell r="D1247">
            <v>70.23</v>
          </cell>
        </row>
        <row r="1248">
          <cell r="A1248" t="str">
            <v>FOR-PVC-005</v>
          </cell>
          <cell r="B1248" t="str">
            <v>FORRO EM PVC BRANCO DE L = 10 CM</v>
          </cell>
          <cell r="C1248" t="str">
            <v>M2</v>
          </cell>
          <cell r="D1248">
            <v>41</v>
          </cell>
        </row>
        <row r="1249">
          <cell r="A1249" t="str">
            <v>FOR-PVC-010</v>
          </cell>
          <cell r="B1249" t="str">
            <v>FORRO EM PVC BRANCO DE L = 20 CM</v>
          </cell>
          <cell r="C1249" t="str">
            <v>M2</v>
          </cell>
          <cell r="D1249">
            <v>41</v>
          </cell>
        </row>
        <row r="1250">
          <cell r="A1250" t="str">
            <v>-</v>
          </cell>
          <cell r="B1250" t="str">
            <v>MANTA ISOLANTE PARA TELHADOS</v>
          </cell>
          <cell r="C1250" t="str">
            <v>M2</v>
          </cell>
          <cell r="D1250">
            <v>11.64</v>
          </cell>
        </row>
        <row r="1251">
          <cell r="A1251" t="str">
            <v>-</v>
          </cell>
          <cell r="B1251" t="str">
            <v>FRG-001  - FERRAGENS</v>
          </cell>
          <cell r="C1251" t="str">
            <v/>
          </cell>
          <cell r="D1251">
            <v>0</v>
          </cell>
        </row>
        <row r="1252">
          <cell r="A1252" t="str">
            <v>FRG-DOB-010</v>
          </cell>
          <cell r="B1252" t="str">
            <v>DOBRADIÇA DE FERRO CROMADA 3" X 2 1/2"</v>
          </cell>
          <cell r="C1252" t="str">
            <v>U</v>
          </cell>
          <cell r="D1252">
            <v>9.09</v>
          </cell>
        </row>
        <row r="1253">
          <cell r="A1253" t="str">
            <v>FRG-DOB-015</v>
          </cell>
          <cell r="B1253" t="str">
            <v>DOBRADIÇA DE FERRO CROMADA 3 1/2" X 2 1/2"</v>
          </cell>
          <cell r="C1253" t="str">
            <v>U</v>
          </cell>
          <cell r="D1253">
            <v>8.8699999999999992</v>
          </cell>
        </row>
        <row r="1254">
          <cell r="A1254" t="str">
            <v>FRG-DOB-005</v>
          </cell>
          <cell r="B1254" t="str">
            <v>DOBRADIÇA DE FERRO CROMADO 3" X 2"</v>
          </cell>
          <cell r="C1254" t="str">
            <v>U</v>
          </cell>
          <cell r="D1254">
            <v>9.09</v>
          </cell>
        </row>
        <row r="1255">
          <cell r="A1255" t="str">
            <v>FRG-FEC-005</v>
          </cell>
          <cell r="B1255" t="str">
            <v>FECHADURA 357-(E49) E282 - ML600 CROMADA</v>
          </cell>
          <cell r="C1255" t="str">
            <v>U</v>
          </cell>
          <cell r="D1255">
            <v>234.32</v>
          </cell>
        </row>
        <row r="1256">
          <cell r="A1256" t="str">
            <v>FRG-FEC-010</v>
          </cell>
          <cell r="B1256" t="str">
            <v>FECHADURA 457-(E49) E283 - ML600 CROMADA</v>
          </cell>
          <cell r="C1256" t="str">
            <v>U</v>
          </cell>
          <cell r="D1256">
            <v>183.32</v>
          </cell>
        </row>
        <row r="1257">
          <cell r="A1257" t="str">
            <v>FRG-FEC-015</v>
          </cell>
          <cell r="B1257" t="str">
            <v>FECHADURA 557-(E49) E285 - ML600 CROMADA</v>
          </cell>
          <cell r="C1257" t="str">
            <v>U</v>
          </cell>
          <cell r="D1257">
            <v>183.32</v>
          </cell>
        </row>
        <row r="1258">
          <cell r="A1258" t="str">
            <v>FRG-MOL-005</v>
          </cell>
          <cell r="B1258" t="str">
            <v>MOLA HIDRÁULICA NORMAL</v>
          </cell>
          <cell r="C1258" t="str">
            <v>U</v>
          </cell>
          <cell r="D1258">
            <v>130.24</v>
          </cell>
        </row>
        <row r="1259">
          <cell r="A1259" t="str">
            <v>FRG-MOL-010</v>
          </cell>
          <cell r="B1259" t="str">
            <v>MOLA HIDRÁULICA PARA PORTA DE CHUMBO</v>
          </cell>
          <cell r="C1259" t="str">
            <v>U</v>
          </cell>
          <cell r="D1259">
            <v>1160.58</v>
          </cell>
        </row>
        <row r="1260">
          <cell r="A1260" t="str">
            <v>FRG-TAR-005</v>
          </cell>
          <cell r="B1260" t="str">
            <v>TARJETA CROMADA, INSTALADA PORTAS DE SANITÁRIOS</v>
          </cell>
          <cell r="C1260" t="str">
            <v>U</v>
          </cell>
          <cell r="D1260">
            <v>51.76</v>
          </cell>
        </row>
        <row r="1261">
          <cell r="A1261" t="str">
            <v>FRG-TAR-010</v>
          </cell>
          <cell r="B1261" t="str">
            <v>TARJETA CROMADA, INSTALADA PORTAS DE SANITÁRIOS-LIVRE/OCUPADO</v>
          </cell>
          <cell r="C1261" t="str">
            <v>U</v>
          </cell>
          <cell r="D1261">
            <v>69.760000000000005</v>
          </cell>
        </row>
        <row r="1262">
          <cell r="A1262" t="str">
            <v>-</v>
          </cell>
          <cell r="B1262" t="str">
            <v>FUN-001 - FUNDAÇÕES PROFUNDAS - EXCETO ARMAÇÃO</v>
          </cell>
          <cell r="C1262" t="str">
            <v/>
          </cell>
          <cell r="D1262">
            <v>0</v>
          </cell>
        </row>
        <row r="1263">
          <cell r="A1263" t="str">
            <v>FUN-TRI-060</v>
          </cell>
          <cell r="B1263" t="str">
            <v>CORTE DE ESTACA TIPO TRILHO TR 25/32 DUPLO</v>
          </cell>
          <cell r="C1263" t="str">
            <v>U</v>
          </cell>
          <cell r="D1263">
            <v>140</v>
          </cell>
        </row>
        <row r="1264">
          <cell r="A1264" t="str">
            <v>FUN-TRI-050</v>
          </cell>
          <cell r="B1264" t="str">
            <v>CORTE DE ESTACA TIPO TRILHO TR 25/32 SIMPLES</v>
          </cell>
          <cell r="C1264" t="str">
            <v>U</v>
          </cell>
          <cell r="D1264">
            <v>95</v>
          </cell>
        </row>
        <row r="1265">
          <cell r="A1265" t="str">
            <v>FUN-TRI-065</v>
          </cell>
          <cell r="B1265" t="str">
            <v>CORTE DE ESTACA TIPO TRILHO TR 37/45/57 DUPLO</v>
          </cell>
          <cell r="C1265" t="str">
            <v>U</v>
          </cell>
          <cell r="D1265">
            <v>140</v>
          </cell>
        </row>
        <row r="1266">
          <cell r="A1266" t="str">
            <v>FUN-TRI-055</v>
          </cell>
          <cell r="B1266" t="str">
            <v>CORTE DE ESTACA TIPO TRILHO TR 37/45/57 SIMPLES</v>
          </cell>
          <cell r="C1266" t="str">
            <v>U</v>
          </cell>
          <cell r="D1266">
            <v>95</v>
          </cell>
        </row>
        <row r="1267">
          <cell r="A1267" t="str">
            <v>FUN-PRE-075</v>
          </cell>
          <cell r="B1267" t="str">
            <v>CORTE E PREPARO DE CABEÇA DE ESTACAS</v>
          </cell>
          <cell r="C1267" t="str">
            <v>U</v>
          </cell>
          <cell r="D1267">
            <v>37.74</v>
          </cell>
        </row>
        <row r="1268">
          <cell r="A1268" t="str">
            <v>FUN-FRA-025</v>
          </cell>
          <cell r="B1268" t="str">
            <v>CRAVAÇÃO E CONCRETAGEM ESTACA TIPO FRANKI MOLDADA "IN LOCO" 130 TON D = 520 MM</v>
          </cell>
          <cell r="C1268" t="str">
            <v>M</v>
          </cell>
          <cell r="D1268">
            <v>246.06</v>
          </cell>
        </row>
        <row r="1269">
          <cell r="A1269" t="str">
            <v>FUN-FRA-035</v>
          </cell>
          <cell r="B1269" t="str">
            <v>CRAVAÇÃO E CONCRETAGEM ESTACA TIPO FRANKI MOLDADA "IN LOCO" 170 TON D = 600 MM</v>
          </cell>
          <cell r="C1269" t="str">
            <v>M</v>
          </cell>
          <cell r="D1269">
            <v>319.11</v>
          </cell>
        </row>
        <row r="1270">
          <cell r="A1270" t="str">
            <v>FUN-FRA-010</v>
          </cell>
          <cell r="B1270" t="str">
            <v>CRAVAÇÃO E CONCRETAGEM ESTACA TIPO FRANKI MOLDADA "IN LOCO" 55 TON D = 350 MM</v>
          </cell>
          <cell r="C1270" t="str">
            <v>M</v>
          </cell>
          <cell r="D1270">
            <v>152.04</v>
          </cell>
        </row>
        <row r="1271">
          <cell r="A1271" t="str">
            <v>FUN-FRA-015</v>
          </cell>
          <cell r="B1271" t="str">
            <v>CRAVAÇÃO E CONCRETAGEM ESTACA TIPO FRANKI MOLDADA "IN LOCO" 70 TON D = 400 MM</v>
          </cell>
          <cell r="C1271" t="str">
            <v>M</v>
          </cell>
          <cell r="D1271">
            <v>174.57</v>
          </cell>
        </row>
        <row r="1272">
          <cell r="A1272" t="str">
            <v>FUN-FRA-020</v>
          </cell>
          <cell r="B1272" t="str">
            <v>CRAVAÇÃO E CONCRETAGEM ESTACA TIPO FRANKI MOLDADA "IN LOCO" 95 TON D = 450 MM</v>
          </cell>
          <cell r="C1272" t="str">
            <v>M</v>
          </cell>
          <cell r="D1272">
            <v>215.31</v>
          </cell>
        </row>
        <row r="1273">
          <cell r="A1273" t="str">
            <v>FUN-PRE-070</v>
          </cell>
          <cell r="B1273" t="str">
            <v>EMENDA DE ESTACA PRÉ MOLDADA ACIMA DE 95T</v>
          </cell>
          <cell r="C1273" t="str">
            <v>U</v>
          </cell>
          <cell r="D1273">
            <v>84.83</v>
          </cell>
        </row>
        <row r="1274">
          <cell r="A1274" t="str">
            <v>FUN-PRE-060</v>
          </cell>
          <cell r="B1274" t="str">
            <v>EMENDA DE ESTACA PRÉ-MOLDADA ATÉ 65T</v>
          </cell>
          <cell r="C1274" t="str">
            <v>U</v>
          </cell>
          <cell r="D1274">
            <v>65</v>
          </cell>
        </row>
        <row r="1275">
          <cell r="A1275" t="str">
            <v>FUN-PRE-065</v>
          </cell>
          <cell r="B1275" t="str">
            <v>EMENDA DE ESTACA PRÉ-MOLDADA DE 65T A 95T</v>
          </cell>
          <cell r="C1275" t="str">
            <v>U</v>
          </cell>
          <cell r="D1275">
            <v>74.5</v>
          </cell>
        </row>
        <row r="1276">
          <cell r="A1276" t="str">
            <v>FUN-STR-010</v>
          </cell>
          <cell r="B1276" t="str">
            <v>ESCAVAÇÃO E CONCRETAGEM ESTACA TIPO STRAUSS MOLDADA "IN LOCO" D = 250 MM</v>
          </cell>
          <cell r="C1276" t="str">
            <v>M</v>
          </cell>
          <cell r="D1276">
            <v>78.78</v>
          </cell>
        </row>
        <row r="1277">
          <cell r="A1277" t="str">
            <v>FUN-STR-015</v>
          </cell>
          <cell r="B1277" t="str">
            <v>ESCAVAÇÃO E CONCRETAGEM ESTACA TIPO STRAUSS MOLDADA "IN LOCO" D = 320 MM</v>
          </cell>
          <cell r="C1277" t="str">
            <v>M</v>
          </cell>
          <cell r="D1277">
            <v>85.9</v>
          </cell>
        </row>
        <row r="1278">
          <cell r="A1278" t="str">
            <v>FUN-STR-016</v>
          </cell>
          <cell r="B1278" t="str">
            <v>ESCAVAÇÃO E CONCRETAGEM ESTACA TIPO STRAUSS MOLDADA "IN LOCO" D = 380 MM</v>
          </cell>
          <cell r="C1278" t="str">
            <v>M</v>
          </cell>
          <cell r="D1278">
            <v>103.49</v>
          </cell>
        </row>
        <row r="1279">
          <cell r="A1279" t="str">
            <v>FUN-STR-020</v>
          </cell>
          <cell r="B1279" t="str">
            <v>ESCAVAÇÃO E CONCRETAGEM ESTACA TIPO STRAUSS MOLDADA "IN LOCO" D = 420 MM</v>
          </cell>
          <cell r="C1279" t="str">
            <v>M</v>
          </cell>
          <cell r="D1279">
            <v>109.68</v>
          </cell>
        </row>
        <row r="1280">
          <cell r="A1280" t="str">
            <v>FUN-STR-025</v>
          </cell>
          <cell r="B1280" t="str">
            <v>ESCAVAÇÃO E CONCRETAGEM ESTACA TIPO STRAUSS MOLDADA "IN LOCO" D = 520 MM</v>
          </cell>
          <cell r="C1280" t="str">
            <v>M</v>
          </cell>
          <cell r="D1280">
            <v>146.71</v>
          </cell>
        </row>
        <row r="1281">
          <cell r="A1281" t="str">
            <v>FUN-TUB-005</v>
          </cell>
          <cell r="B1281" t="str">
            <v>ESCAVAÇÃO MANUAL DE TUBULÃO A CÉU ABERTO</v>
          </cell>
          <cell r="C1281" t="str">
            <v>M3</v>
          </cell>
          <cell r="D1281">
            <v>228.45</v>
          </cell>
        </row>
        <row r="1282">
          <cell r="A1282" t="str">
            <v>FUN-PRE-010</v>
          </cell>
          <cell r="B1282" t="str">
            <v>ESTACA PRÉ-MOLDADA DE CONCRETO ARMADO CRAVADA D = 180 MM/35T</v>
          </cell>
          <cell r="C1282" t="str">
            <v>M</v>
          </cell>
          <cell r="D1282">
            <v>97.3</v>
          </cell>
        </row>
        <row r="1283">
          <cell r="A1283" t="str">
            <v>FUN-PRE-015</v>
          </cell>
          <cell r="B1283" t="str">
            <v>ESTACA PRÉ-MOLDADA DE CONCRETO ARMADO CRAVADA D = 230 MM/55T</v>
          </cell>
          <cell r="C1283" t="str">
            <v>M</v>
          </cell>
          <cell r="D1283">
            <v>119.3</v>
          </cell>
        </row>
        <row r="1284">
          <cell r="A1284" t="str">
            <v>FUN-PRE-020</v>
          </cell>
          <cell r="B1284" t="str">
            <v>ESTACA PRÉ-MOLDADA DE CONCRETO ARMADO CRAVADA D = 260 MM/70T</v>
          </cell>
          <cell r="C1284" t="str">
            <v>M</v>
          </cell>
          <cell r="D1284">
            <v>136.69999999999999</v>
          </cell>
        </row>
        <row r="1285">
          <cell r="A1285" t="str">
            <v>FUN-PRE-025</v>
          </cell>
          <cell r="B1285" t="str">
            <v>ESTACA PRÉ-MOLDADA DE CONCRETO ARMADO CRAVADA D = 330 MM/90T</v>
          </cell>
          <cell r="C1285" t="str">
            <v>M</v>
          </cell>
          <cell r="D1285">
            <v>153.80000000000001</v>
          </cell>
        </row>
        <row r="1286">
          <cell r="A1286" t="str">
            <v>FUN-PRE-026</v>
          </cell>
          <cell r="B1286" t="str">
            <v>ESTACA PRÉ-MOLDADA DE CONCRETO ARMADO CRAVADA D = 380 MM/105T</v>
          </cell>
          <cell r="C1286" t="str">
            <v>M</v>
          </cell>
          <cell r="D1286">
            <v>162.6</v>
          </cell>
        </row>
        <row r="1287">
          <cell r="A1287" t="str">
            <v>FUN-PRE-027</v>
          </cell>
          <cell r="B1287" t="str">
            <v>ESTACA PRÉ-MOLDADA DE CONCRETO ARMADO CRAVADA D = 420 MM/130T</v>
          </cell>
          <cell r="C1287" t="str">
            <v>M</v>
          </cell>
          <cell r="D1287">
            <v>181.3</v>
          </cell>
        </row>
        <row r="1288">
          <cell r="A1288" t="str">
            <v>FUN-PRE-028</v>
          </cell>
          <cell r="B1288" t="str">
            <v>ESTACA PRÉ-MOLDADA DE CONCRETO ARMADO CRAVADA D = 500 MM/150T</v>
          </cell>
          <cell r="C1288" t="str">
            <v>M</v>
          </cell>
          <cell r="D1288">
            <v>234.3</v>
          </cell>
        </row>
        <row r="1289">
          <cell r="A1289" t="str">
            <v>FUN-PRE-030</v>
          </cell>
          <cell r="B1289" t="str">
            <v>ESTACA PRÉ-MOLDADA DE CONCRETO ARMADO CRAVADA 15 X 15 CM/25T</v>
          </cell>
          <cell r="C1289" t="str">
            <v>M</v>
          </cell>
          <cell r="D1289">
            <v>89.47</v>
          </cell>
        </row>
        <row r="1290">
          <cell r="A1290" t="str">
            <v>FUN-PRE-035</v>
          </cell>
          <cell r="B1290" t="str">
            <v>ESTACA PRÉ-MOLDADA DE CONCRETO ARMADO CRAVADA 17 X 17 CM/35T</v>
          </cell>
          <cell r="C1290" t="str">
            <v>M</v>
          </cell>
          <cell r="D1290">
            <v>93.87</v>
          </cell>
        </row>
        <row r="1291">
          <cell r="A1291" t="str">
            <v>FUN-PRE-040</v>
          </cell>
          <cell r="B1291" t="str">
            <v>ESTACA PRÉ-MOLDADA DE CONCRETO ARMADO CRAVADA 20 X 20 CM/50T</v>
          </cell>
          <cell r="C1291" t="str">
            <v>M</v>
          </cell>
          <cell r="D1291">
            <v>104.87</v>
          </cell>
        </row>
        <row r="1292">
          <cell r="A1292" t="str">
            <v>FUN-PRE-045</v>
          </cell>
          <cell r="B1292" t="str">
            <v>ESTACA PRÉ-MOLDADA DE CONCRETO ARMADO CRAVADA 21,5 X 21,5 CM/60T</v>
          </cell>
          <cell r="C1292" t="str">
            <v>M</v>
          </cell>
          <cell r="D1292">
            <v>111.47</v>
          </cell>
        </row>
        <row r="1293">
          <cell r="A1293" t="str">
            <v>FUN-PRE-050</v>
          </cell>
          <cell r="B1293" t="str">
            <v>ESTACA PRÉ-MOLDADA DE CONCRETO ARMADO CRAVADA 23 X 23 CM/70T</v>
          </cell>
          <cell r="C1293" t="str">
            <v>M</v>
          </cell>
          <cell r="D1293">
            <v>124.03</v>
          </cell>
        </row>
        <row r="1294">
          <cell r="A1294" t="str">
            <v>FUN-PRE-055</v>
          </cell>
          <cell r="B1294" t="str">
            <v>ESTACA PRÉ-MOLDADA DE CONCRETO ARMADO CRAVADA 25,5 X 25,5 CM/85T</v>
          </cell>
          <cell r="C1294" t="str">
            <v>M</v>
          </cell>
          <cell r="D1294">
            <v>140.53</v>
          </cell>
        </row>
        <row r="1295">
          <cell r="A1295" t="str">
            <v>FUN-PRE-056</v>
          </cell>
          <cell r="B1295" t="str">
            <v>ESTACA PRÉ-MOLDADA DE CONCRETO ARMADO CRAVADA 28 X 28 CM/105T</v>
          </cell>
          <cell r="C1295" t="str">
            <v>M</v>
          </cell>
          <cell r="D1295">
            <v>157.80000000000001</v>
          </cell>
        </row>
        <row r="1296">
          <cell r="A1296" t="str">
            <v>FUN-TRI-030</v>
          </cell>
          <cell r="B1296" t="str">
            <v>ESTACA TIPO TRILHO TR-25 DUPLO</v>
          </cell>
          <cell r="C1296" t="str">
            <v>M</v>
          </cell>
          <cell r="D1296">
            <v>225.58</v>
          </cell>
        </row>
        <row r="1297">
          <cell r="A1297" t="str">
            <v>FUN-TRI-010</v>
          </cell>
          <cell r="B1297" t="str">
            <v>ESTACA TIPO TRILHO TR-25 SIMPLES</v>
          </cell>
          <cell r="C1297" t="str">
            <v>M</v>
          </cell>
          <cell r="D1297">
            <v>107.33</v>
          </cell>
        </row>
        <row r="1298">
          <cell r="A1298" t="str">
            <v>FUN-TRI-035</v>
          </cell>
          <cell r="B1298" t="str">
            <v>ESTACA TIPO TRILHO TR-32 DUPLO</v>
          </cell>
          <cell r="C1298" t="str">
            <v>M</v>
          </cell>
          <cell r="D1298">
            <v>254.84</v>
          </cell>
        </row>
        <row r="1299">
          <cell r="A1299" t="str">
            <v>FUN-TRI-015</v>
          </cell>
          <cell r="B1299" t="str">
            <v>ESTACA TIPO TRILHO TR-32 SIMPLES</v>
          </cell>
          <cell r="C1299" t="str">
            <v>M</v>
          </cell>
          <cell r="D1299">
            <v>121.96</v>
          </cell>
        </row>
        <row r="1300">
          <cell r="A1300" t="str">
            <v>FUN-TRI-040</v>
          </cell>
          <cell r="B1300" t="str">
            <v>ESTACA TIPO TRILHO TR-37 DUPLO</v>
          </cell>
          <cell r="C1300" t="str">
            <v>M</v>
          </cell>
          <cell r="D1300">
            <v>275.74</v>
          </cell>
        </row>
        <row r="1301">
          <cell r="A1301" t="str">
            <v>FUN-TRI-020</v>
          </cell>
          <cell r="B1301" t="str">
            <v>ESTACA TIPO TRILHO TR-37 SIMPLES</v>
          </cell>
          <cell r="C1301" t="str">
            <v>M</v>
          </cell>
          <cell r="D1301">
            <v>132.41</v>
          </cell>
        </row>
        <row r="1302">
          <cell r="A1302" t="str">
            <v>FUN-TRI-045</v>
          </cell>
          <cell r="B1302" t="str">
            <v>ESTACA TIPO TRILHO TR-45 DUPLO</v>
          </cell>
          <cell r="C1302" t="str">
            <v>M</v>
          </cell>
          <cell r="D1302">
            <v>309.18</v>
          </cell>
        </row>
        <row r="1303">
          <cell r="A1303" t="str">
            <v>FUN-TRI-025</v>
          </cell>
          <cell r="B1303" t="str">
            <v>ESTACA TIPO TRILHO TR-45 SIMPLES</v>
          </cell>
          <cell r="C1303" t="str">
            <v>M</v>
          </cell>
          <cell r="D1303">
            <v>149.13</v>
          </cell>
        </row>
        <row r="1304">
          <cell r="A1304" t="str">
            <v>FUN-TRI-046</v>
          </cell>
          <cell r="B1304" t="str">
            <v>ESTACA TIPO TRILHO TR-57 DUPLO</v>
          </cell>
          <cell r="C1304" t="str">
            <v>M</v>
          </cell>
          <cell r="D1304">
            <v>359.34</v>
          </cell>
        </row>
        <row r="1305">
          <cell r="A1305" t="str">
            <v>FUN-TRI-026</v>
          </cell>
          <cell r="B1305" t="str">
            <v>ESTACA TIPO TRILHO TR-57 SIMPLES</v>
          </cell>
          <cell r="C1305" t="str">
            <v>M</v>
          </cell>
          <cell r="D1305">
            <v>174.21</v>
          </cell>
        </row>
        <row r="1306">
          <cell r="A1306" t="str">
            <v>FUN-HEL-010</v>
          </cell>
          <cell r="B1306" t="str">
            <v>EXECUÇÃO DE ESTACA TIPO HÉLICE CONTÍNUA D = 400 MM, EXCETO CONCRETO</v>
          </cell>
          <cell r="C1306" t="str">
            <v>M</v>
          </cell>
          <cell r="D1306">
            <v>40</v>
          </cell>
        </row>
        <row r="1307">
          <cell r="A1307" t="str">
            <v>FUN-HEL-015</v>
          </cell>
          <cell r="B1307" t="str">
            <v>EXECUÇÃO DE ESTACA TIPO HÉLICE CONTÍNUA D = 500 MM, EXCETO CONCRETO</v>
          </cell>
          <cell r="C1307" t="str">
            <v>M</v>
          </cell>
          <cell r="D1307">
            <v>50</v>
          </cell>
        </row>
        <row r="1308">
          <cell r="A1308" t="str">
            <v>FUN-HEL-020</v>
          </cell>
          <cell r="B1308" t="str">
            <v>EXECUÇÃO DE ESTACA TIPO HÉLICE CONTÍNUA D = 600 MM, EXCETO CONCRETO</v>
          </cell>
          <cell r="C1308" t="str">
            <v>M</v>
          </cell>
          <cell r="D1308">
            <v>60</v>
          </cell>
        </row>
        <row r="1309">
          <cell r="A1309" t="str">
            <v>FUN-HEL-025</v>
          </cell>
          <cell r="B1309" t="str">
            <v>EXECUÇÃO DE ESTACA TIPO HÉLICE CONTÍNUA D = 800 MM, EXCETO CONCRETO</v>
          </cell>
          <cell r="C1309" t="str">
            <v>M</v>
          </cell>
          <cell r="D1309">
            <v>80</v>
          </cell>
        </row>
        <row r="1310">
          <cell r="A1310" t="str">
            <v>FUN-TRA-025</v>
          </cell>
          <cell r="B1310" t="str">
            <v>MOBILIZAÇÃO E DESMOBILIZAÇÃO DE EQUIPAMENTO PARA BROCA TRADO DMT ATÉ 50 KM</v>
          </cell>
          <cell r="C1310" t="str">
            <v>VB</v>
          </cell>
          <cell r="D1310">
            <v>1000</v>
          </cell>
        </row>
        <row r="1311">
          <cell r="A1311" t="str">
            <v>FUN-TRA-026</v>
          </cell>
          <cell r="B1311" t="str">
            <v>MOBILIZAÇÃO E DESMOBILIZAÇÃO DE EQUIPAMENTO PARA BROCA TRADO DMT DE 50,1 A 100 KM</v>
          </cell>
          <cell r="C1311" t="str">
            <v>VB</v>
          </cell>
          <cell r="D1311">
            <v>1500</v>
          </cell>
        </row>
        <row r="1312">
          <cell r="A1312" t="str">
            <v>FUN-PRE-005</v>
          </cell>
          <cell r="B1312" t="str">
            <v>MOBILIZAÇÃO E DESMOBILIZAÇÃO DE EQUIPAMENTO PARA ESTACA CRAVADA DMT ATÉ 50 KM</v>
          </cell>
          <cell r="C1312" t="str">
            <v>VB</v>
          </cell>
          <cell r="D1312">
            <v>6500</v>
          </cell>
        </row>
        <row r="1313">
          <cell r="A1313" t="str">
            <v>FUN-PRE-006</v>
          </cell>
          <cell r="B1313" t="str">
            <v>MOBILIZAÇÃO E DESMOBILIZAÇÃO DE EQUIPAMENTO PARA ESTACA CRAVADA DMT DE 50,1 A 100 KM</v>
          </cell>
          <cell r="C1313" t="str">
            <v>VB</v>
          </cell>
          <cell r="D1313">
            <v>9000</v>
          </cell>
        </row>
        <row r="1314">
          <cell r="A1314" t="str">
            <v>FUN-STR-005</v>
          </cell>
          <cell r="B1314" t="str">
            <v>MOBILIZAÇÃO E DESMOBILIZAÇÃO DE EQUIPAMENTO PARA ESTACA STRAUSS DMT ATÉ 50 KM</v>
          </cell>
          <cell r="C1314" t="str">
            <v>VB</v>
          </cell>
          <cell r="D1314">
            <v>5000</v>
          </cell>
        </row>
        <row r="1315">
          <cell r="A1315" t="str">
            <v>FUN-STR-006</v>
          </cell>
          <cell r="B1315" t="str">
            <v>MOBILIZAÇÃO E DESMOBILIZAÇÃO DE EQUIPAMENTO PARA ESTACA STRAUSS DMT DE 50,1 A 100 KM</v>
          </cell>
          <cell r="C1315" t="str">
            <v>VB</v>
          </cell>
          <cell r="D1315">
            <v>6500</v>
          </cell>
        </row>
        <row r="1316">
          <cell r="A1316" t="str">
            <v>FUN-FRA-005</v>
          </cell>
          <cell r="B1316" t="str">
            <v>MOBILIZAÇÃO E DESMOBILIZAÇÃO DE EQUIPAMENTO PARA ESTACA TIPO FRANKI DMT ATÉ 50 KM</v>
          </cell>
          <cell r="C1316" t="str">
            <v>VB</v>
          </cell>
          <cell r="D1316">
            <v>10000</v>
          </cell>
        </row>
        <row r="1317">
          <cell r="A1317" t="str">
            <v>FUN-FRA-006</v>
          </cell>
          <cell r="B1317" t="str">
            <v>MOBILIZAÇÃO E DESMOBILIZAÇÃO DE EQUIPAMENTO PARA ESTACA TIPO FRANKI DMT DE 50,1 A 100 KM</v>
          </cell>
          <cell r="C1317" t="str">
            <v>VB</v>
          </cell>
          <cell r="D1317">
            <v>13500</v>
          </cell>
        </row>
        <row r="1318">
          <cell r="A1318" t="str">
            <v>FUN-HEL-005</v>
          </cell>
          <cell r="B1318" t="str">
            <v>MOBILIZAÇÃO E DESMOBILIZAÇÃO DE EQUIPAMENTO PARA ESTACA TIPO HÉLICE CONTÍNUA DMT ATÉ 50 KM</v>
          </cell>
          <cell r="C1318" t="str">
            <v>VB</v>
          </cell>
          <cell r="D1318">
            <v>9000</v>
          </cell>
        </row>
        <row r="1319">
          <cell r="A1319" t="str">
            <v>FUN-HEL-006</v>
          </cell>
          <cell r="B1319" t="str">
            <v>MOBILIZAÇÃO E DESMOBILIZAÇÃO DE EQUIPAMENTO PARA ESTACA TIPO HÉLICE CONTÍNUA DMT DE 50,1 A 100 KM</v>
          </cell>
          <cell r="C1319" t="str">
            <v>VB</v>
          </cell>
          <cell r="D1319">
            <v>12000</v>
          </cell>
        </row>
        <row r="1320">
          <cell r="A1320" t="str">
            <v>FUN-TRI-005</v>
          </cell>
          <cell r="B1320" t="str">
            <v>MOBILIZAÇÃO E DESMOBILIZAÇÃO DE EQUIPAMENTO PARA ESTACA TRILHO DMT ATÉ 50 KM</v>
          </cell>
          <cell r="C1320" t="str">
            <v>VB</v>
          </cell>
          <cell r="D1320">
            <v>6500</v>
          </cell>
        </row>
        <row r="1321">
          <cell r="A1321" t="str">
            <v>FUN-TRI-006</v>
          </cell>
          <cell r="B1321" t="str">
            <v>MOBILIZAÇÃO E DESMOBILIZAÇÃO DE EQUIPAMENTO PARA ESTACA TRILHO DMT DE 50,1 A 100 KM</v>
          </cell>
          <cell r="C1321" t="str">
            <v>VB</v>
          </cell>
          <cell r="D1321">
            <v>9000</v>
          </cell>
        </row>
        <row r="1322">
          <cell r="A1322" t="str">
            <v>FUN-TRA-005</v>
          </cell>
          <cell r="B1322" t="str">
            <v>PERFURAÇÃO DE ESTACA BROCA A TRADO MANUAL D = 150 MM</v>
          </cell>
          <cell r="C1322" t="str">
            <v>M</v>
          </cell>
          <cell r="D1322">
            <v>15.24</v>
          </cell>
        </row>
        <row r="1323">
          <cell r="A1323" t="str">
            <v>FUN-TRA-010</v>
          </cell>
          <cell r="B1323" t="str">
            <v>PERFURAÇÃO DE ESTACA BROCA A TRADO MANUAL D = 200 MM</v>
          </cell>
          <cell r="C1323" t="str">
            <v>M</v>
          </cell>
          <cell r="D1323">
            <v>19.89</v>
          </cell>
        </row>
        <row r="1324">
          <cell r="A1324" t="str">
            <v>FUN-TRA-015</v>
          </cell>
          <cell r="B1324" t="str">
            <v>PERFURAÇÃO DE ESTACA BROCA A TRADO MANUAL D = 250 MM</v>
          </cell>
          <cell r="C1324" t="str">
            <v>M</v>
          </cell>
          <cell r="D1324">
            <v>26.52</v>
          </cell>
        </row>
        <row r="1325">
          <cell r="A1325" t="str">
            <v>FUN-TRA-020</v>
          </cell>
          <cell r="B1325" t="str">
            <v>PERFURAÇÃO DE ESTACA BROCA A TRADO MANUAL D = 300 M</v>
          </cell>
          <cell r="C1325" t="str">
            <v>M</v>
          </cell>
          <cell r="D1325">
            <v>39.78</v>
          </cell>
        </row>
        <row r="1326">
          <cell r="A1326" t="str">
            <v>FUN-TRA-030</v>
          </cell>
          <cell r="B1326" t="str">
            <v>PERFURAÇÃO DE ESTACA BROCA A TRADO MECANIZADO D = 250 MM</v>
          </cell>
          <cell r="C1326" t="str">
            <v>M</v>
          </cell>
          <cell r="D1326">
            <v>20</v>
          </cell>
        </row>
        <row r="1327">
          <cell r="A1327" t="str">
            <v>FUN-TRA-035</v>
          </cell>
          <cell r="B1327" t="str">
            <v>PERFURAÇÃO DE ESTACA BROCA A TRADO MECANIZADO D = 300 MM</v>
          </cell>
          <cell r="C1327" t="str">
            <v>M</v>
          </cell>
          <cell r="D1327">
            <v>27.5</v>
          </cell>
        </row>
        <row r="1328">
          <cell r="A1328" t="str">
            <v>FUN-TRA-040</v>
          </cell>
          <cell r="B1328" t="str">
            <v>PERFURAÇÃO DE ESTACA BROCA A TRADO MECANIZADO D = 350 MM</v>
          </cell>
          <cell r="C1328" t="str">
            <v>M</v>
          </cell>
          <cell r="D1328">
            <v>31.5</v>
          </cell>
        </row>
        <row r="1329">
          <cell r="A1329" t="str">
            <v>FUN-TRA-045</v>
          </cell>
          <cell r="B1329" t="str">
            <v>PERFURAÇÃO DE ESTACA BROCA A TRADO MECANIZADO D = 400 MM</v>
          </cell>
          <cell r="C1329" t="str">
            <v>M</v>
          </cell>
          <cell r="D1329">
            <v>37.5</v>
          </cell>
        </row>
        <row r="1330">
          <cell r="A1330" t="str">
            <v>FUN-TRA-050</v>
          </cell>
          <cell r="B1330" t="str">
            <v>PERFURAÇÃO DE ESTACA BROCA A TRADO MECANIZADO D = 450 MM</v>
          </cell>
          <cell r="C1330" t="str">
            <v>M</v>
          </cell>
          <cell r="D1330">
            <v>40</v>
          </cell>
        </row>
        <row r="1331">
          <cell r="A1331" t="str">
            <v>FUN-TRA-055</v>
          </cell>
          <cell r="B1331" t="str">
            <v>PERFURAÇÃO DE ESTACA BROCA A TRADO MECANIZADO D = 500 MM</v>
          </cell>
          <cell r="C1331" t="str">
            <v>M</v>
          </cell>
          <cell r="D1331">
            <v>47.5</v>
          </cell>
        </row>
        <row r="1332">
          <cell r="A1332" t="str">
            <v>FUN-TRI-075</v>
          </cell>
          <cell r="B1332" t="str">
            <v>SOLDA DE TOPO PERFIL METÁLICO DUPLO</v>
          </cell>
          <cell r="C1332" t="str">
            <v>U</v>
          </cell>
          <cell r="D1332">
            <v>230</v>
          </cell>
        </row>
        <row r="1333">
          <cell r="A1333" t="str">
            <v>FUN-TRI-070</v>
          </cell>
          <cell r="B1333" t="str">
            <v>SOLDA DE TOPO PERFIL METÁLICO SIMPLES</v>
          </cell>
          <cell r="C1333" t="str">
            <v>U</v>
          </cell>
          <cell r="D1333">
            <v>165</v>
          </cell>
        </row>
        <row r="1334">
          <cell r="A1334" t="str">
            <v>-</v>
          </cell>
          <cell r="B1334" t="str">
            <v>FUN-002  - FUNDAÇÃO SUPERFICIAL</v>
          </cell>
          <cell r="C1334" t="str">
            <v/>
          </cell>
          <cell r="D1334">
            <v>0</v>
          </cell>
        </row>
        <row r="1335">
          <cell r="A1335" t="str">
            <v>FUN-CON-015</v>
          </cell>
          <cell r="B1335" t="str">
            <v>CONCRETO CICLÓPICO, FCK 15 MPA,  PREPARADO EM OBRA COM BETONEIRA, COM 30% DE PEDRA DE MÃO, INCLUSIVE LANÇAMENTO, ADENSAMENTO E ACABAMENTO</v>
          </cell>
          <cell r="C1335" t="str">
            <v>M3</v>
          </cell>
          <cell r="D1335">
            <v>298.44</v>
          </cell>
        </row>
        <row r="1336">
          <cell r="A1336" t="str">
            <v>FUN-CON-010</v>
          </cell>
          <cell r="B1336" t="str">
            <v>CONCRETO CICLÓPICO, TRAÇO 1:3:6,  PREPARADO EM OBRA COM BETONEIRA, COM 30% DE PEDRA DE MÃO, INCLUSIVE LANÇAMENTO, ADENSAMENTO E ACABAMENTO</v>
          </cell>
          <cell r="C1336" t="str">
            <v>M3</v>
          </cell>
          <cell r="D1336">
            <v>263.85000000000002</v>
          </cell>
        </row>
        <row r="1337">
          <cell r="A1337" t="str">
            <v>FUN-CON-005</v>
          </cell>
          <cell r="B1337" t="str">
            <v>CONCRETO CICLÓPICO, TRAÇO 1:4:8,  PREPARADO EM OBRA COM BETONEIRA, COM 30% DE PEDRA DE MÃO, INCLUSIVE LANÇAMENTO, ADENSAMENTO E ACABAMENTO</v>
          </cell>
          <cell r="C1337" t="str">
            <v>M3</v>
          </cell>
          <cell r="D1337">
            <v>256.27999999999997</v>
          </cell>
        </row>
        <row r="1338">
          <cell r="A1338" t="str">
            <v>FUN-FOR-010</v>
          </cell>
          <cell r="B1338" t="str">
            <v>FORMA E DESFORMA DE COMPENSADO RESINADO, ESP. 12MM, REAPROVEITAMENTO (3X) (FUNDAÇÃO)</v>
          </cell>
          <cell r="C1338" t="str">
            <v>M2</v>
          </cell>
          <cell r="D1338">
            <v>38.21</v>
          </cell>
        </row>
        <row r="1339">
          <cell r="A1339" t="str">
            <v>FUN-FOR-005</v>
          </cell>
          <cell r="B1339" t="str">
            <v>FORMA E DESFORMA DE TÁBUA E SARRAFO, REAPROVEITAMENTO (3X) (FUNDAÇÃO)</v>
          </cell>
          <cell r="C1339" t="str">
            <v>M2</v>
          </cell>
          <cell r="D1339">
            <v>38.76</v>
          </cell>
        </row>
        <row r="1340">
          <cell r="A1340" t="str">
            <v>FUN-CON-045</v>
          </cell>
          <cell r="B1340" t="str">
            <v>FORNECIMENTO DE CONCRETO ESTRUTURAL, PREPARADO EM OBRA COM BETONEIRA, COM FCK 20 MPA, INCLUSIVE LANÇAMENTO, ADENSAMENTO E ACABAMENTO (FUNDAÇÃO)</v>
          </cell>
          <cell r="C1340" t="str">
            <v>M3</v>
          </cell>
          <cell r="D1340">
            <v>396.15</v>
          </cell>
        </row>
        <row r="1341">
          <cell r="A1341" t="str">
            <v>FUN-CON-050</v>
          </cell>
          <cell r="B1341" t="str">
            <v>FORNECIMENTO DE CONCRETO ESTRUTURAL, PREPARADO EM OBRA COM BETONEIRA, COM FCK 25 MPA, INCLUSIVE LANÇAMENTO, ADENSAMENTO E ACABAMENTO (FUNDAÇÃO)</v>
          </cell>
          <cell r="C1341" t="str">
            <v>M3</v>
          </cell>
          <cell r="D1341">
            <v>405.3</v>
          </cell>
        </row>
        <row r="1342">
          <cell r="A1342" t="str">
            <v>FUN-CON-055</v>
          </cell>
          <cell r="B1342" t="str">
            <v>FORNECIMENTO DE CONCRETO ESTRUTURAL, PREPARADO EM OBRA COM BETONEIRA, COM FCK 30 MPA, INCLUSIVE LANÇAMENTO, ADENSAMENTO E ACABAMENTO (FUNDAÇÃO)</v>
          </cell>
          <cell r="C1342" t="str">
            <v>M3</v>
          </cell>
          <cell r="D1342">
            <v>426.66</v>
          </cell>
        </row>
        <row r="1343">
          <cell r="A1343" t="str">
            <v>FUN-CON-056</v>
          </cell>
          <cell r="B1343" t="str">
            <v>FORNECIMENTO DE CONCRETO ESTRUTURAL, PREPARADO EM OBRA COM BETONEIRA, COM FCK 35 MPA, INCLUSIVE LANÇAMENTO, ADENSAMENTO E ACABAMENTO (FUNDAÇÃO)</v>
          </cell>
          <cell r="C1343" t="str">
            <v>M3</v>
          </cell>
          <cell r="D1343">
            <v>435.11</v>
          </cell>
        </row>
        <row r="1344">
          <cell r="A1344" t="str">
            <v>FUN-CON-060</v>
          </cell>
          <cell r="B1344" t="str">
            <v>FORNECIMENTO DE CONCRETO ESTRUTURAL, PREPARADO EM OBRA COM BETONEIRA, COM FCK 40 MPA, INCLUSIVE LANÇAMENTO, ADENSAMENTO E ACABAMENTO (FUNDAÇÃO)</v>
          </cell>
          <cell r="C1344" t="str">
            <v>M3</v>
          </cell>
          <cell r="D1344">
            <v>453.18</v>
          </cell>
        </row>
        <row r="1345">
          <cell r="A1345" t="str">
            <v>FUN-CON-130</v>
          </cell>
          <cell r="B1345" t="str">
            <v>FORNECIMENTO DE CONCRETO ESTRUTURAL, USINADO BOMBEADO, COM FCK 20 MPA, INCLUSIVE LANÇAMENTO, ADENSAMENTO E ACABAMENTO (FUNDAÇÃO)</v>
          </cell>
          <cell r="C1345" t="str">
            <v>M3</v>
          </cell>
          <cell r="D1345">
            <v>320.67</v>
          </cell>
        </row>
        <row r="1346">
          <cell r="A1346" t="str">
            <v>FUN-CON-155</v>
          </cell>
          <cell r="B1346" t="str">
            <v>FORNECIMENTO DE CONCRETO ESTRUTURAL, USINADO BOMBEADO, COM FCK 20 MPA, SLUMP 20 +/- 2 (SLUMPFLOW 48 A 53 CM, COM AGREGADOS PEDRISCO E AREIA, CONSUMO MÍNIMO DE CIMENTO DE 400 KG/M3), INCLUSIVE LANÇAMENTO, ADENSAMENTO E ACABAMENTO (FUNDAÇÃO)</v>
          </cell>
          <cell r="C1346" t="str">
            <v>M3</v>
          </cell>
          <cell r="D1346">
            <v>358.48</v>
          </cell>
        </row>
        <row r="1347">
          <cell r="A1347" t="str">
            <v>FUN-CON-135</v>
          </cell>
          <cell r="B1347" t="str">
            <v>FORNECIMENTO DE CONCRETO ESTRUTURAL, USINADO BOMBEADO, COM FCK 25 MPA, INCLUSIVE LANÇAMENTO, ADENSAMENTO E ACABAMENTO (FUNDAÇÃO)</v>
          </cell>
          <cell r="C1347" t="str">
            <v>M3</v>
          </cell>
          <cell r="D1347">
            <v>326.55</v>
          </cell>
        </row>
        <row r="1348">
          <cell r="A1348" t="str">
            <v>FUN-CON-140</v>
          </cell>
          <cell r="B1348" t="str">
            <v>FORNECIMENTO DE CONCRETO ESTRUTURAL, USINADO BOMBEADO, COM FCK 30 MPA, INCLUSIVE LANÇAMENTO, ADENSAMENTO E ACABAMENTO (FUNDAÇÃO)</v>
          </cell>
          <cell r="C1348" t="str">
            <v>M3</v>
          </cell>
          <cell r="D1348">
            <v>346.54</v>
          </cell>
        </row>
        <row r="1349">
          <cell r="A1349" t="str">
            <v>FUN-CON-141</v>
          </cell>
          <cell r="B1349" t="str">
            <v>FORNECIMENTO DE CONCRETO ESTRUTURAL, USINADO BOMBEADO, COM FCK 35 MPA, INCLUSIVE LANÇAMENTO, ADENSAMENTO E ACABAMENTO (FUNDAÇÃO)</v>
          </cell>
          <cell r="C1349" t="str">
            <v>M3</v>
          </cell>
          <cell r="D1349">
            <v>368.3</v>
          </cell>
        </row>
        <row r="1350">
          <cell r="A1350" t="str">
            <v>FUN-CON-150</v>
          </cell>
          <cell r="B1350" t="str">
            <v>FORNECIMENTO DE CONCRETO ESTRUTURAL, USINADO BOMBEADO, COM FCK 40 MPA, INCLUSIVE LANÇAMENTO, ADENSAMENTO E ACABAMENTO (FUNDAÇÃO)</v>
          </cell>
          <cell r="C1350" t="str">
            <v>M3</v>
          </cell>
          <cell r="D1350">
            <v>383</v>
          </cell>
        </row>
        <row r="1351">
          <cell r="A1351" t="str">
            <v>FUN-CON-095</v>
          </cell>
          <cell r="B1351" t="str">
            <v>FORNECIMENTO DE CONCRETO ESTRUTURAL, USINADO, COM FCK 20 MPA, INCLUSIVE LANÇAMENTO, ADENSAMENTO E ACABAMENTO (FUNDAÇÃO)</v>
          </cell>
          <cell r="C1351" t="str">
            <v>M3</v>
          </cell>
          <cell r="D1351">
            <v>327.98</v>
          </cell>
        </row>
        <row r="1352">
          <cell r="A1352" t="str">
            <v>FUN-CON-100</v>
          </cell>
          <cell r="B1352" t="str">
            <v>FORNECIMENTO DE CONCRETO ESTRUTURAL, USINADO, COM FCK 25 MPA, INCLUSIVE LANÇAMENTO, ADENSAMENTO E ACABAMENTO (FUNDAÇÃO)</v>
          </cell>
          <cell r="C1352" t="str">
            <v>M3</v>
          </cell>
          <cell r="D1352">
            <v>333.65</v>
          </cell>
        </row>
        <row r="1353">
          <cell r="A1353" t="str">
            <v>FUN-CON-105</v>
          </cell>
          <cell r="B1353" t="str">
            <v>FORNECIMENTO DE CONCRETO ESTRUTURAL, USINADO, COM FCK 30 MPA, INCLUSIVE LANÇAMENTO, ADENSAMENTO E ACABAMENTO (FUNDAÇÃO)</v>
          </cell>
          <cell r="C1353" t="str">
            <v>M3</v>
          </cell>
          <cell r="D1353">
            <v>352.93</v>
          </cell>
        </row>
        <row r="1354">
          <cell r="A1354" t="str">
            <v>FUN-CON-106</v>
          </cell>
          <cell r="B1354" t="str">
            <v>FORNECIMENTO DE CONCRETO ESTRUTURAL, USINADO, COM FCK 35 MPA, INCLUSIVE LANÇAMENTO, ADENSAMENTO E ACABAMENTO (FUNDAÇÃO)</v>
          </cell>
          <cell r="C1354" t="str">
            <v>M3</v>
          </cell>
          <cell r="D1354">
            <v>373.91</v>
          </cell>
        </row>
        <row r="1355">
          <cell r="A1355" t="str">
            <v>FUN-CON-110</v>
          </cell>
          <cell r="B1355" t="str">
            <v>FORNECIMENTO DE CONCRETO ESTRUTURAL, USINADO, COM FCK 40 MPA, INCLUSIVE LANÇAMENTO, ADENSAMENTO E ACABAMENTO (FUNDAÇÃO)</v>
          </cell>
          <cell r="C1355" t="str">
            <v>M3</v>
          </cell>
          <cell r="D1355">
            <v>388.08</v>
          </cell>
        </row>
        <row r="1356">
          <cell r="A1356" t="str">
            <v>FUN-CON-025</v>
          </cell>
          <cell r="B1356" t="str">
            <v xml:space="preserve">FORNECIMENTO DE CONCRETO NÃO ESTRUTURAL, PREPARADO EM OBRA COM BETONEIRA, COM FCK 10 MPA, INCLUSIVE LANÇAMENTO, ADENSAMENTO E ACABAMENTO (FUNDAÇÃO)
</v>
          </cell>
          <cell r="C1356" t="str">
            <v>M3</v>
          </cell>
          <cell r="D1356">
            <v>370.12</v>
          </cell>
        </row>
        <row r="1357">
          <cell r="A1357" t="str">
            <v>FUN-CON-030</v>
          </cell>
          <cell r="B1357" t="str">
            <v>FORNECIMENTO DE CONCRETO NÃO ESTRUTURAL, PREPARADO EM OBRA COM BETONEIRA, COM FCK 13,5 MPA, INCLUSIVE LANÇAMENTO, ADENSAMENTO E ACABAMENTO (FUNDAÇÃO)</v>
          </cell>
          <cell r="C1357" t="str">
            <v>M3</v>
          </cell>
          <cell r="D1357">
            <v>380.04</v>
          </cell>
        </row>
        <row r="1358">
          <cell r="A1358" t="str">
            <v>FUN-CON-035</v>
          </cell>
          <cell r="B1358" t="str">
            <v>FORNECIMENTO DE CONCRETO NÃO ESTRUTURAL, PREPARADO EM OBRA COM BETONEIRA, COM FCK 15 MPA, INCLUSIVE LANÇAMENTO, ADENSAMENTO E ACABAMENTO (FUNDAÇÃO)</v>
          </cell>
          <cell r="C1358" t="str">
            <v>M3</v>
          </cell>
          <cell r="D1358">
            <v>379.63</v>
          </cell>
        </row>
        <row r="1359">
          <cell r="A1359" t="str">
            <v>FUN-CON-040</v>
          </cell>
          <cell r="B1359" t="str">
            <v>FORNECIMENTO DE CONCRETO NÃO ESTRUTURAL, PREPARADO EM OBRA COM BETONEIRA, COM FCK 18 MPA, INCLUSIVE LANÇAMENTO, ADENSAMENTO E ACABAMENTO (FUNDAÇÃO)</v>
          </cell>
          <cell r="C1359" t="str">
            <v>M3</v>
          </cell>
          <cell r="D1359">
            <v>391.02</v>
          </cell>
        </row>
        <row r="1360">
          <cell r="A1360" t="str">
            <v>FUN-CON-020</v>
          </cell>
          <cell r="B1360" t="str">
            <v>FORNECIMENTO DE CONCRETO NÃO ESTRUTURAL, PREPARADO EM OBRA COM BETONEIRA, COM FCK 9 MPA, INCLUSIVE LANÇAMENTO, ADENSAMENTO E ACABAMENTO (FUNDAÇÃO)</v>
          </cell>
          <cell r="C1360" t="str">
            <v>M3</v>
          </cell>
          <cell r="D1360">
            <v>377.48</v>
          </cell>
        </row>
        <row r="1361">
          <cell r="A1361" t="str">
            <v>FUN-CON-075</v>
          </cell>
          <cell r="B1361" t="str">
            <v>FORNECIMENTO DE CONCRETO NÃO ESTRUTURAL, USINADO, COM FCK 10 MPA, INCLUSIVE LANÇAMENTO, ADENSAMENTO E ACABAMENTO (FUNDAÇÃO)</v>
          </cell>
          <cell r="C1361" t="str">
            <v>M3</v>
          </cell>
          <cell r="D1361">
            <v>304.17</v>
          </cell>
        </row>
        <row r="1362">
          <cell r="A1362" t="str">
            <v>FUN-CON-085</v>
          </cell>
          <cell r="B1362" t="str">
            <v>FORNECIMENTO DE CONCRETO NÃO ESTRUTURAL, USINADO, COM FCK 15 MPA, INCLUSIVE LANÇAMENTO, ADENSAMENTO E ACABAMENTO (FUNDAÇÃO)</v>
          </cell>
          <cell r="C1362" t="str">
            <v>M3</v>
          </cell>
          <cell r="D1362">
            <v>316.64</v>
          </cell>
        </row>
        <row r="1363">
          <cell r="A1363" t="str">
            <v>FUN-LAS-015</v>
          </cell>
          <cell r="B1363" t="str">
            <v>LASTRO DE AREIA</v>
          </cell>
          <cell r="C1363" t="str">
            <v>M3</v>
          </cell>
          <cell r="D1363">
            <v>100.79</v>
          </cell>
        </row>
        <row r="1364">
          <cell r="A1364" t="str">
            <v>FUN-LAS-010</v>
          </cell>
          <cell r="B1364" t="str">
            <v>LASTRO DE BRITA 2 OU 3 APILOADO MANUALMENTE</v>
          </cell>
          <cell r="C1364" t="str">
            <v>M3</v>
          </cell>
          <cell r="D1364">
            <v>108.63</v>
          </cell>
        </row>
        <row r="1365">
          <cell r="A1365" t="str">
            <v>FUN-LAS-005</v>
          </cell>
          <cell r="B1365" t="str">
            <v xml:space="preserve">LASTRO DE CONCRETO MAGRO, INCLUSIVE TRANSPORTE, LANÇAMENTO E ADENSAMENTO </v>
          </cell>
          <cell r="C1365" t="str">
            <v>M3</v>
          </cell>
          <cell r="D1365">
            <v>320.61</v>
          </cell>
        </row>
        <row r="1366">
          <cell r="A1366" t="str">
            <v>-</v>
          </cell>
          <cell r="B1366" t="str">
            <v>GAS-001  - INSTALAÇÃO DE GÁS</v>
          </cell>
          <cell r="C1366" t="str">
            <v/>
          </cell>
          <cell r="D1366">
            <v>0</v>
          </cell>
        </row>
        <row r="1367">
          <cell r="A1367" t="str">
            <v>GAS-BIS-005</v>
          </cell>
          <cell r="B1367" t="str">
            <v>BICO DE BUSEN</v>
          </cell>
          <cell r="C1367" t="str">
            <v>U</v>
          </cell>
          <cell r="D1367">
            <v>64.41</v>
          </cell>
        </row>
        <row r="1368">
          <cell r="A1368" t="str">
            <v>GAS-CAPS-005</v>
          </cell>
          <cell r="B1368" t="str">
            <v>CAPS FORJADO SOLDA SCH 40 S/COST A234 WPB 3/4"</v>
          </cell>
          <cell r="C1368" t="str">
            <v>U</v>
          </cell>
          <cell r="D1368">
            <v>15.58</v>
          </cell>
        </row>
        <row r="1369">
          <cell r="A1369" t="str">
            <v>GAS-CIL-005</v>
          </cell>
          <cell r="B1369" t="str">
            <v>CILINDRO DE AÇO COM GÁS GLP CAPACIDADE 45 KG</v>
          </cell>
          <cell r="C1369" t="str">
            <v>U</v>
          </cell>
          <cell r="D1369">
            <v>302.72000000000003</v>
          </cell>
        </row>
        <row r="1370">
          <cell r="A1370" t="str">
            <v>GAS-COL-005</v>
          </cell>
          <cell r="B1370" t="str">
            <v>COLETOR MÓDULO CENTRAL</v>
          </cell>
          <cell r="C1370" t="str">
            <v>U</v>
          </cell>
          <cell r="D1370">
            <v>119.82</v>
          </cell>
        </row>
        <row r="1371">
          <cell r="A1371" t="str">
            <v>GAS-COL-010</v>
          </cell>
          <cell r="B1371" t="str">
            <v>COLETOR MÓDULO II SIMPLES P-45</v>
          </cell>
          <cell r="C1371" t="str">
            <v>U</v>
          </cell>
          <cell r="D1371">
            <v>119.82</v>
          </cell>
        </row>
        <row r="1372">
          <cell r="A1372" t="str">
            <v>GAS-DEP-005</v>
          </cell>
          <cell r="B1372" t="str">
            <v>DEPÓSITO PARA CILINDRO DE GÁS (GLP) - PADRÃO DEER-MG</v>
          </cell>
          <cell r="C1372" t="str">
            <v>U</v>
          </cell>
          <cell r="D1372">
            <v>2641.71</v>
          </cell>
        </row>
        <row r="1373">
          <cell r="A1373" t="str">
            <v>GAS-MAN-005</v>
          </cell>
          <cell r="B1373" t="str">
            <v>MANGUEIRA PLÁSTICA PARA GÁS D = 3/8" X 1,50 M</v>
          </cell>
          <cell r="C1373" t="str">
            <v>U</v>
          </cell>
          <cell r="D1373">
            <v>16.84</v>
          </cell>
        </row>
        <row r="1374">
          <cell r="A1374" t="str">
            <v>GAS-NIP-005</v>
          </cell>
          <cell r="B1374" t="str">
            <v>NIPLE DE REDUÇÃO DE LATÃO 1/2" NPT X 1/8" NPT</v>
          </cell>
          <cell r="C1374" t="str">
            <v>U</v>
          </cell>
          <cell r="D1374">
            <v>10.96</v>
          </cell>
        </row>
        <row r="1375">
          <cell r="A1375" t="str">
            <v>GAS-NIP-010</v>
          </cell>
          <cell r="B1375" t="str">
            <v>NIPLE DE REDUÇÃO DE LATÃO 1/2" NPT X 3/8" NPT</v>
          </cell>
          <cell r="C1375" t="str">
            <v>U</v>
          </cell>
          <cell r="D1375">
            <v>10.96</v>
          </cell>
        </row>
        <row r="1376">
          <cell r="A1376" t="str">
            <v>GAS-NIP-015</v>
          </cell>
          <cell r="B1376" t="str">
            <v>NIPLE DUPLO FERRO MALEÁVEL 300# 1/2" NPT</v>
          </cell>
          <cell r="C1376" t="str">
            <v>U</v>
          </cell>
          <cell r="D1376">
            <v>10.96</v>
          </cell>
        </row>
        <row r="1377">
          <cell r="A1377" t="str">
            <v>GAS-PIG-005</v>
          </cell>
          <cell r="B1377" t="str">
            <v>PIG-TAIL DE BORRACHA P-45/P-90 - 500MM</v>
          </cell>
          <cell r="C1377" t="str">
            <v>U</v>
          </cell>
          <cell r="D1377">
            <v>19.75</v>
          </cell>
        </row>
        <row r="1378">
          <cell r="A1378" t="str">
            <v>GAS-REG-005</v>
          </cell>
          <cell r="B1378" t="str">
            <v>REGISTRO BICO INJETOR D = 3/8"</v>
          </cell>
          <cell r="C1378" t="str">
            <v>U</v>
          </cell>
          <cell r="D1378">
            <v>37.4</v>
          </cell>
        </row>
        <row r="1379">
          <cell r="A1379" t="str">
            <v>GAS-REG-010</v>
          </cell>
          <cell r="B1379" t="str">
            <v>REGISTRO DE GÁS D = 1/2"</v>
          </cell>
          <cell r="C1379" t="str">
            <v>U</v>
          </cell>
          <cell r="D1379">
            <v>46.36</v>
          </cell>
        </row>
        <row r="1380">
          <cell r="A1380" t="str">
            <v>GAS-REG-015</v>
          </cell>
          <cell r="B1380" t="str">
            <v>REGISTRO DE LATÃO 1/2" NPT X 1/2" NPT</v>
          </cell>
          <cell r="C1380" t="str">
            <v>U</v>
          </cell>
          <cell r="D1380">
            <v>35.04</v>
          </cell>
        </row>
        <row r="1381">
          <cell r="A1381" t="str">
            <v>GAS-REP-005</v>
          </cell>
          <cell r="B1381" t="str">
            <v>REGULADOR PRESSÃO ALIANÇA 76506/3 ENTRA 1/8" - 7KG/H - EST. ÚNICO</v>
          </cell>
          <cell r="C1381" t="str">
            <v>U</v>
          </cell>
          <cell r="D1381">
            <v>103.99</v>
          </cell>
        </row>
        <row r="1382">
          <cell r="A1382" t="str">
            <v>GAS-TAM-005</v>
          </cell>
          <cell r="B1382" t="str">
            <v>TAMPÃO (CAP) FERRO MALEÁVEL NPT 300# 1/2"</v>
          </cell>
          <cell r="C1382" t="str">
            <v>U</v>
          </cell>
          <cell r="D1382">
            <v>15.24</v>
          </cell>
        </row>
        <row r="1383">
          <cell r="A1383" t="str">
            <v>GAS-TUB-010</v>
          </cell>
          <cell r="B1383" t="str">
            <v>TUBO AÇO PRETO SCH-40, D = 1/2" SEM COSTURA</v>
          </cell>
          <cell r="C1383" t="str">
            <v>M</v>
          </cell>
          <cell r="D1383">
            <v>33.83</v>
          </cell>
        </row>
        <row r="1384">
          <cell r="A1384" t="str">
            <v>GAS-TUB-015</v>
          </cell>
          <cell r="B1384" t="str">
            <v>TUBO AÇO PRETO SCH-40, D = 3/4" SEM COSTURA</v>
          </cell>
          <cell r="C1384" t="str">
            <v>M</v>
          </cell>
          <cell r="D1384">
            <v>41.9</v>
          </cell>
        </row>
        <row r="1385">
          <cell r="A1385" t="str">
            <v>GAS-TUB-005</v>
          </cell>
          <cell r="B1385" t="str">
            <v>TUBO AÇO PRETO SCH-40, D = 3/8" SEM COSTURA</v>
          </cell>
          <cell r="C1385" t="str">
            <v>M</v>
          </cell>
          <cell r="D1385">
            <v>29.33</v>
          </cell>
        </row>
        <row r="1386">
          <cell r="A1386" t="str">
            <v>GAS-VAL-005</v>
          </cell>
          <cell r="B1386" t="str">
            <v>VÁLVULA DE ESFERA TRIPARTIDA COM ROSCA NPT, CLASSE 300LBS - 1/2"</v>
          </cell>
          <cell r="C1386" t="str">
            <v>U</v>
          </cell>
          <cell r="D1386">
            <v>68.819999999999993</v>
          </cell>
        </row>
        <row r="1387">
          <cell r="A1387" t="str">
            <v>GAS-VAL-010</v>
          </cell>
          <cell r="B1387" t="str">
            <v>VÁLVULA DE ESFERA TRIPARTIDA COM ROSCA NPT, CLASSE 300LBS - 3/4"</v>
          </cell>
          <cell r="C1387" t="str">
            <v>U</v>
          </cell>
          <cell r="D1387">
            <v>75.7</v>
          </cell>
        </row>
        <row r="1388">
          <cell r="A1388" t="str">
            <v>GAS-VAL-015</v>
          </cell>
          <cell r="B1388" t="str">
            <v>VÁLVULA DE REGISTRO PARA GÁS COM TÊ REVERSÍVEL PARA 2 BOTIJÕES</v>
          </cell>
          <cell r="C1388" t="str">
            <v>U</v>
          </cell>
          <cell r="D1388">
            <v>83.01</v>
          </cell>
        </row>
        <row r="1389">
          <cell r="A1389" t="str">
            <v>-</v>
          </cell>
          <cell r="B1389" t="str">
            <v>HID-001  - INSTALAÇÃO HIDRO-SANITÁRIA</v>
          </cell>
          <cell r="C1389" t="str">
            <v/>
          </cell>
          <cell r="D1389">
            <v>0</v>
          </cell>
        </row>
        <row r="1390">
          <cell r="A1390" t="str">
            <v>HID-ADP-005</v>
          </cell>
          <cell r="B1390" t="str">
            <v>ADAPTADOR SOLDÁVEL DE PVC MARROM COM FLANGES E ANEL PARA CAIXA DÁGUA Ø 20 MM X 1/2"</v>
          </cell>
          <cell r="C1390" t="str">
            <v>U</v>
          </cell>
          <cell r="D1390">
            <v>12.93</v>
          </cell>
        </row>
        <row r="1391">
          <cell r="A1391" t="str">
            <v>HID-ADP-010</v>
          </cell>
          <cell r="B1391" t="str">
            <v>ADAPTADOR SOLDÁVEL DE PVC MARROM COM FLANGES E ANEL PARA CAIXA DÁGUA Ø 25 MM X 3/4"</v>
          </cell>
          <cell r="C1391" t="str">
            <v>U</v>
          </cell>
          <cell r="D1391">
            <v>15.87</v>
          </cell>
        </row>
        <row r="1392">
          <cell r="A1392" t="str">
            <v>HID-ADP-015</v>
          </cell>
          <cell r="B1392" t="str">
            <v>ADAPTADOR SOLDÁVEL DE PVC MARROM COM FLANGES E ANEL PARA CAIXA DÁGUA Ø 32 MM X 1"</v>
          </cell>
          <cell r="C1392" t="str">
            <v>U</v>
          </cell>
          <cell r="D1392">
            <v>19.25</v>
          </cell>
        </row>
        <row r="1393">
          <cell r="A1393" t="str">
            <v>HID-ADP-020</v>
          </cell>
          <cell r="B1393" t="str">
            <v>ADAPTADOR SOLDÁVEL DE PVC MARROM COM FLANGES E ANEL PARA CAIXA DÁGUA Ø 40 MM X 1 1/4"</v>
          </cell>
          <cell r="C1393" t="str">
            <v>U</v>
          </cell>
          <cell r="D1393">
            <v>30.9</v>
          </cell>
        </row>
        <row r="1394">
          <cell r="A1394" t="str">
            <v>HID-ADP-025</v>
          </cell>
          <cell r="B1394" t="str">
            <v>ADAPTADOR SOLDÁVEL DE PVC MARROM COM FLANGES E ANEL PARA CAIXA DÁGUA Ø 50 MM X 1 1/2"</v>
          </cell>
          <cell r="C1394" t="str">
            <v>U</v>
          </cell>
          <cell r="D1394">
            <v>35.08</v>
          </cell>
        </row>
        <row r="1395">
          <cell r="A1395" t="str">
            <v>HID-ADP-030</v>
          </cell>
          <cell r="B1395" t="str">
            <v>ADAPTADOR SOLDÁVEL DE PVC MARROM COM FLANGES E ANEL PARA CAIXA DÁGUA Ø 60 MM X 2"</v>
          </cell>
          <cell r="C1395" t="str">
            <v>U</v>
          </cell>
          <cell r="D1395">
            <v>41.75</v>
          </cell>
        </row>
        <row r="1396">
          <cell r="A1396" t="str">
            <v>HID-ADP-070</v>
          </cell>
          <cell r="B1396" t="str">
            <v>ADAPTADOR SOLDÁVEL DE PVC MARROM COM FLANGES LIVRES PARA CAIXA DÁGUA Ø 110 MM X 4"</v>
          </cell>
          <cell r="C1396" t="str">
            <v>U</v>
          </cell>
          <cell r="D1396">
            <v>283.01</v>
          </cell>
        </row>
        <row r="1397">
          <cell r="A1397" t="str">
            <v>HID-ADP-035</v>
          </cell>
          <cell r="B1397" t="str">
            <v>ADAPTADOR SOLDÁVEL DE PVC MARROM COM FLANGES LIVRES PARA CAIXA DÁGUA Ø 25 MM X 3/4"</v>
          </cell>
          <cell r="C1397" t="str">
            <v>U</v>
          </cell>
          <cell r="D1397">
            <v>14</v>
          </cell>
        </row>
        <row r="1398">
          <cell r="A1398" t="str">
            <v>HID-ADP-040</v>
          </cell>
          <cell r="B1398" t="str">
            <v>ADAPTADOR SOLDÁVEL DE PVC MARROM COM FLANGES LIVRES PARA CAIXA DÁGUA Ø 32 MM X 1"</v>
          </cell>
          <cell r="C1398" t="str">
            <v>U</v>
          </cell>
          <cell r="D1398">
            <v>17.79</v>
          </cell>
        </row>
        <row r="1399">
          <cell r="A1399" t="str">
            <v>HID-ADP-045</v>
          </cell>
          <cell r="B1399" t="str">
            <v>ADAPTADOR SOLDÁVEL DE PVC MARROM COM FLANGES LIVRES PARA CAIXA DÁGUA Ø 40 MM X 1 1/4"</v>
          </cell>
          <cell r="C1399" t="str">
            <v>U</v>
          </cell>
          <cell r="D1399">
            <v>26.48</v>
          </cell>
        </row>
        <row r="1400">
          <cell r="A1400" t="str">
            <v>HID-ADP-050</v>
          </cell>
          <cell r="B1400" t="str">
            <v>ADAPTADOR SOLDÁVEL DE PVC MARROM COM FLANGES LIVRES PARA CAIXA DÁGUA Ø 50 MM X 1 1/2"</v>
          </cell>
          <cell r="C1400" t="str">
            <v>U</v>
          </cell>
          <cell r="D1400">
            <v>29.9</v>
          </cell>
        </row>
        <row r="1401">
          <cell r="A1401" t="str">
            <v>HID-ADP-055</v>
          </cell>
          <cell r="B1401" t="str">
            <v>ADAPTADOR SOLDÁVEL DE PVC MARROM COM FLANGES LIVRES PARA CAIXA DÁGUA Ø 60 MM X 2"</v>
          </cell>
          <cell r="C1401" t="str">
            <v>U</v>
          </cell>
          <cell r="D1401">
            <v>42</v>
          </cell>
        </row>
        <row r="1402">
          <cell r="A1402" t="str">
            <v>HID-ADP-060</v>
          </cell>
          <cell r="B1402" t="str">
            <v>ADAPTADOR SOLDÁVEL DE PVC MARROM COM FLANGES LIVRES PARA CAIXA DÁGUA Ø 75 MM X 2 1/2"</v>
          </cell>
          <cell r="C1402" t="str">
            <v>U</v>
          </cell>
          <cell r="D1402">
            <v>149.15</v>
          </cell>
        </row>
        <row r="1403">
          <cell r="A1403" t="str">
            <v>HID-ADP-065</v>
          </cell>
          <cell r="B1403" t="str">
            <v>ADAPTADOR SOLDÁVEL DE PVC MARROM COM FLANGES LIVRES PARA CAIXA DÁGUA Ø 85 MM X 3"</v>
          </cell>
          <cell r="C1403" t="str">
            <v>U</v>
          </cell>
          <cell r="D1403">
            <v>198.49</v>
          </cell>
        </row>
        <row r="1404">
          <cell r="A1404" t="str">
            <v>HID-BOM-005</v>
          </cell>
          <cell r="B1404" t="str">
            <v>BOMBA CENTRÍFUGA DE SUCÇÃO E RECALQUE 1/2 HP D = 2"</v>
          </cell>
          <cell r="C1404" t="str">
            <v>U</v>
          </cell>
          <cell r="D1404">
            <v>2638.37</v>
          </cell>
        </row>
        <row r="1405">
          <cell r="A1405" t="str">
            <v>HID-BOM-010</v>
          </cell>
          <cell r="B1405" t="str">
            <v>BOMBA CENTRÍFUGA DE SUCÇÃO E RECALQUE 1/2 HP D = 3"</v>
          </cell>
          <cell r="C1405" t="str">
            <v>U</v>
          </cell>
          <cell r="D1405">
            <v>2919.29</v>
          </cell>
        </row>
        <row r="1406">
          <cell r="A1406" t="str">
            <v>HID-CXS-140</v>
          </cell>
          <cell r="B1406" t="str">
            <v>CAIXA ALVENARIA 100 X 100 X 50 CM, TAMPA EM CONCRETO-INSPEÇÃO /PASSAGEM, INCLUSIVE ESCAVAÇÃO, REATERRO E BOTA-FORA</v>
          </cell>
          <cell r="C1406" t="str">
            <v>U</v>
          </cell>
          <cell r="D1406">
            <v>453.68</v>
          </cell>
        </row>
        <row r="1407">
          <cell r="A1407" t="str">
            <v>HID-CXS-290</v>
          </cell>
          <cell r="B1407" t="str">
            <v>CAIXA ALVENARIA 100 X 100 X 50 CM, TAMPA EM GRELHA DE AÇO-PASSAGEM, INCLUSIVE ESCAVAÇÃO, REATERRO E BOTA-FORA</v>
          </cell>
          <cell r="C1407" t="str">
            <v>U</v>
          </cell>
          <cell r="D1407">
            <v>1060.3900000000001</v>
          </cell>
        </row>
        <row r="1408">
          <cell r="A1408" t="str">
            <v>HID-CXS-145</v>
          </cell>
          <cell r="B1408" t="str">
            <v>CAIXA ALVENARIA 100 X 100 X 80 CM, TAMPA EM CONCRETO-INSPEÇÃO /PASSAGEM, INCLUSIVE ESCAVAÇÃO, REATERRO E BOTA-FORA</v>
          </cell>
          <cell r="C1408" t="str">
            <v>U</v>
          </cell>
          <cell r="D1408">
            <v>614.96</v>
          </cell>
        </row>
        <row r="1409">
          <cell r="A1409" t="str">
            <v>HID-CXS-295</v>
          </cell>
          <cell r="B1409" t="str">
            <v>CAIXA ALVENARIA 100 X 100 X 80 CM, TAMPA EM GRELHA DE AÇO-PASSAGEM, INCLUSIVE ESCAVAÇÃO, REATERRO E BOTA-FORA</v>
          </cell>
          <cell r="C1409" t="str">
            <v>U</v>
          </cell>
          <cell r="D1409">
            <v>1221.67</v>
          </cell>
        </row>
        <row r="1410">
          <cell r="A1410" t="str">
            <v>HID-CXS-005</v>
          </cell>
          <cell r="B1410" t="str">
            <v>CAIXA ALVENARIA 30 X 30 X 30 CM, TAMPA EM CONCRETO-INSPEÇÃO /PASSAGEM, INCLUSIVE ESCAVAÇÃO, REATERRO E BOTA-FORA</v>
          </cell>
          <cell r="C1410" t="str">
            <v>U</v>
          </cell>
          <cell r="D1410">
            <v>88.33</v>
          </cell>
        </row>
        <row r="1411">
          <cell r="A1411" t="str">
            <v>HID-CXS-150</v>
          </cell>
          <cell r="B1411" t="str">
            <v>CAIXA ALVENARIA 30 X 30 X 30 CM, TAMPA EM GRELHA DE AÇO-PASSAGEM, INCLUSIVE ESCAVAÇÃO, REATERRO E BOTA-FORA</v>
          </cell>
          <cell r="C1411" t="str">
            <v>U</v>
          </cell>
          <cell r="D1411">
            <v>190.04</v>
          </cell>
        </row>
        <row r="1412">
          <cell r="A1412" t="str">
            <v>HID-CXS-010</v>
          </cell>
          <cell r="B1412" t="str">
            <v>CAIXA ALVENARIA 30 X 30 X 40 CM, TAMPA EM CONCRETO-INSPEÇÃO /PASSAGEM, INCLUSIVE ESCAVAÇÃO, REATERRO E BOTA-FORA</v>
          </cell>
          <cell r="C1412" t="str">
            <v>U</v>
          </cell>
          <cell r="D1412">
            <v>105.44</v>
          </cell>
        </row>
        <row r="1413">
          <cell r="A1413" t="str">
            <v>HID-CXS-155</v>
          </cell>
          <cell r="B1413" t="str">
            <v>CAIXA ALVENARIA 30 X 30 X 40 CM, TAMPA EM GRELHA DE AÇO-PASSAGEM, INCLUSIVE ESCAVAÇÃO, REATERRO E BOTA-FORA</v>
          </cell>
          <cell r="C1413" t="str">
            <v>U</v>
          </cell>
          <cell r="D1413">
            <v>207.15</v>
          </cell>
        </row>
        <row r="1414">
          <cell r="A1414" t="str">
            <v>HID-CXS-015</v>
          </cell>
          <cell r="B1414" t="str">
            <v>CAIXA ALVENARIA 30 X 30 X 60 CM, TAMPA EM CONCRETO-INSPEÇÃO /PASSAGEM, INCLUSIVE ESCAVAÇÃO, REATERRO E BOTA-FORA</v>
          </cell>
          <cell r="C1414" t="str">
            <v>U</v>
          </cell>
          <cell r="D1414">
            <v>143.78</v>
          </cell>
        </row>
        <row r="1415">
          <cell r="A1415" t="str">
            <v>HID-CXS-160</v>
          </cell>
          <cell r="B1415" t="str">
            <v>CAIXA ALVENARIA 30 X 30 X 60 CM, TAMPA EM GRELHA DE AÇO-PASSAGEM, INCLUSIVE ESCAVAÇÃO, REATERRO E BOTA-FORA</v>
          </cell>
          <cell r="C1415" t="str">
            <v>U</v>
          </cell>
          <cell r="D1415">
            <v>241.36</v>
          </cell>
        </row>
        <row r="1416">
          <cell r="A1416" t="str">
            <v>HID-CXS-031</v>
          </cell>
          <cell r="B1416" t="str">
            <v>CAIXA ALVENARIA 40 X 40 X 100 CM, TAMPA EM CONCRETO-INSPEÇÃO /PASSAGEM, INCLUSIVE ESCAVAÇÃO, REATERRO E BOTA-FORA</v>
          </cell>
          <cell r="C1416" t="str">
            <v>U</v>
          </cell>
          <cell r="D1416">
            <v>270.74</v>
          </cell>
        </row>
        <row r="1417">
          <cell r="A1417" t="str">
            <v>HID-CXS-020</v>
          </cell>
          <cell r="B1417" t="str">
            <v>CAIXA ALVENARIA 40 X 40 X 40 CM, TAMPA EM CONCRETO-INSPEÇÃO /PASSAGEM, INCLUSIVE ESCAVAÇÃO, REATERRO E BOTA-FORA</v>
          </cell>
          <cell r="C1417" t="str">
            <v>U</v>
          </cell>
          <cell r="D1417">
            <v>139.05000000000001</v>
          </cell>
        </row>
        <row r="1418">
          <cell r="A1418" t="str">
            <v>HID-CXS-165</v>
          </cell>
          <cell r="B1418" t="str">
            <v>CAIXA ALVENARIA 40 X 40 X 40 CM, TAMPA EM GRELHA DE AÇO-PASSAGEM, INCLUSIVE ESCAVAÇÃO, REATERRO E BOTA-FORA</v>
          </cell>
          <cell r="C1418" t="str">
            <v>U</v>
          </cell>
          <cell r="D1418">
            <v>287</v>
          </cell>
        </row>
        <row r="1419">
          <cell r="A1419" t="str">
            <v>HID-CXS-025</v>
          </cell>
          <cell r="B1419" t="str">
            <v>CAIXA ALVENARIA 40 X 40 X 60 CM, TAMPA EM CONCRETO-INSPEÇÃO /PASSAGEM, INCLUSIVE ESCAVAÇÃO, REATERRO E BOTA-FORA</v>
          </cell>
          <cell r="C1419" t="str">
            <v>U</v>
          </cell>
          <cell r="D1419">
            <v>182.94</v>
          </cell>
        </row>
        <row r="1420">
          <cell r="A1420" t="str">
            <v>HID-CXS-170</v>
          </cell>
          <cell r="B1420" t="str">
            <v>CAIXA ALVENARIA 40 X 40 X 60 CM, TAMPA EM GRELHA DE AÇO-PASSAGEM, INCLUSIVE ESCAVAÇÃO, REATERRO E BOTA-FORA</v>
          </cell>
          <cell r="C1420" t="str">
            <v>U</v>
          </cell>
          <cell r="D1420">
            <v>330.89</v>
          </cell>
        </row>
        <row r="1421">
          <cell r="A1421" t="str">
            <v>HID-CXS-030</v>
          </cell>
          <cell r="B1421" t="str">
            <v>CAIXA ALVENARIA 40 X 40 X 80 CM, TAMPA EM CONCRETO-INSPEÇÃO /PASSAGEM, INCLUSIVE ESCAVAÇÃO, REATERRO E BOTA-FORA</v>
          </cell>
          <cell r="C1421" t="str">
            <v>U</v>
          </cell>
          <cell r="D1421">
            <v>226.84</v>
          </cell>
        </row>
        <row r="1422">
          <cell r="A1422" t="str">
            <v>HID-CXS-175</v>
          </cell>
          <cell r="B1422" t="str">
            <v>CAIXA ALVENARIA 40 X 40 X 80 CM, TAMPA EM GRELHA DE AÇO-PASSAGEM, INCLUSIVE ESCAVAÇÃO, REATERRO E BOTA-FORA</v>
          </cell>
          <cell r="C1422" t="str">
            <v>U</v>
          </cell>
          <cell r="D1422">
            <v>374.79</v>
          </cell>
        </row>
        <row r="1423">
          <cell r="A1423" t="str">
            <v>HID-CXS-050</v>
          </cell>
          <cell r="B1423" t="str">
            <v>CAIXA ALVENARIA 50 X 50 X 100 CM, TAMPA EM CONCRETO-INSPEÇÃO /PASSAGEM, INCLUSIVE ESCAVAÇÃO, REATERRO E BOTA-FORA</v>
          </cell>
          <cell r="C1423" t="str">
            <v>U</v>
          </cell>
          <cell r="D1423">
            <v>337.03</v>
          </cell>
        </row>
        <row r="1424">
          <cell r="A1424" t="str">
            <v>HID-CXS-190</v>
          </cell>
          <cell r="B1424" t="str">
            <v>CAIXA ALVENARIA 50 X 50 X 100 CM, TAMPA EM GRELHA DE AÇO-PASSAGEM, INCLUSIVE ESCAVAÇÃO, REATERRO E BOTA-FORA</v>
          </cell>
          <cell r="C1424" t="str">
            <v>U</v>
          </cell>
          <cell r="D1424">
            <v>486.02</v>
          </cell>
        </row>
        <row r="1425">
          <cell r="A1425" t="str">
            <v>HID-CXS-035</v>
          </cell>
          <cell r="B1425" t="str">
            <v>CAIXA ALVENARIA 50 X 50 X 40 CM, TAMPA EM CONCRETO-INSPEÇÃO /PASSAGEM, INCLUSIVE ESCAVAÇÃO, REATERRO E BOTA-FORA</v>
          </cell>
          <cell r="C1425" t="str">
            <v>U</v>
          </cell>
          <cell r="D1425">
            <v>175.47</v>
          </cell>
        </row>
        <row r="1426">
          <cell r="A1426" t="str">
            <v>HID-CXS-180</v>
          </cell>
          <cell r="B1426" t="str">
            <v>CAIXA ALVENARIA 50 X 50 X 40 CM, TAMPA EM GRELHA DE AÇO-PASSAGEM, INCLUSIVE ESCAVAÇÃO, REATERRO E BOTA-FORA</v>
          </cell>
          <cell r="C1426" t="str">
            <v>U</v>
          </cell>
          <cell r="D1426">
            <v>378.31</v>
          </cell>
        </row>
        <row r="1427">
          <cell r="A1427" t="str">
            <v>HID-CXS-040</v>
          </cell>
          <cell r="B1427" t="str">
            <v>CAIXA ALVENARIA 50 X 50 X 60 CM, TAMPA EM CONCRETO-INSPEÇÃO /PASSAGEM, INCLUSIVE ESCAVAÇÃO, REATERRO E BOTA-FORA</v>
          </cell>
          <cell r="C1427" t="str">
            <v>U</v>
          </cell>
          <cell r="D1427">
            <v>229.33</v>
          </cell>
        </row>
        <row r="1428">
          <cell r="A1428" t="str">
            <v>HID-CXS-185</v>
          </cell>
          <cell r="B1428" t="str">
            <v>CAIXA ALVENARIA 50 X 50 X 60 CM, TAMPA EM GRELHA DE AÇO-PASSAGEM, INCLUSIVE ESCAVAÇÃO, REATERRO E BOTA-FORA</v>
          </cell>
          <cell r="C1428" t="str">
            <v>U</v>
          </cell>
          <cell r="D1428">
            <v>432.17</v>
          </cell>
        </row>
        <row r="1429">
          <cell r="A1429" t="str">
            <v>HID-CXS-045</v>
          </cell>
          <cell r="B1429" t="str">
            <v>CAIXA ALVENARIA 50 X 50 X 80 CM, TAMPA EM CONCRETO-INSPEÇÃO /PASSAGEM, INCLUSIVE ESCAVAÇÃO, REATERRO E BOTA-FORA</v>
          </cell>
          <cell r="C1429" t="str">
            <v>U</v>
          </cell>
          <cell r="D1429">
            <v>283.18</v>
          </cell>
        </row>
        <row r="1430">
          <cell r="A1430" t="str">
            <v>HID-CXS-036</v>
          </cell>
          <cell r="B1430" t="str">
            <v>CAIXA ALVENARIA 55 X 50 X 45 CM, TAMPA EM CONCRETO-INSPEÇÃO /PASSAGEM, INCLUSIVE ESCAVAÇÃO, REATERRO E BOTA-FORA</v>
          </cell>
          <cell r="C1430" t="str">
            <v>U</v>
          </cell>
          <cell r="D1430">
            <v>167.46</v>
          </cell>
        </row>
        <row r="1431">
          <cell r="A1431" t="str">
            <v>HID-CXS-070</v>
          </cell>
          <cell r="B1431" t="str">
            <v>CAIXA ALVENARIA 60 X 60 X 100 CM, TAMPA EM CONCRETO-INSPEÇÃO /PASSAGEM, INCLUSIVE ESCAVAÇÃO, REATERRO E BOTA-FORA</v>
          </cell>
          <cell r="C1431" t="str">
            <v>U</v>
          </cell>
          <cell r="D1431">
            <v>406.92</v>
          </cell>
        </row>
        <row r="1432">
          <cell r="A1432" t="str">
            <v>HID-CXS-210</v>
          </cell>
          <cell r="B1432" t="str">
            <v>CAIXA ALVENARIA 60 X 60 X 100 CM, TAMPA EM GRELHA DE AÇO-PASSAGEM, INCLUSIVE ESCAVAÇÃO, REATERRO E BOTA-FORA</v>
          </cell>
          <cell r="C1432" t="str">
            <v>U</v>
          </cell>
          <cell r="D1432">
            <v>673.27</v>
          </cell>
        </row>
        <row r="1433">
          <cell r="A1433" t="str">
            <v>HID-CXS-055</v>
          </cell>
          <cell r="B1433" t="str">
            <v>CAIXA ALVENARIA 60 X 60 X 40 CM, TAMPA EM CONCRETO-INSPEÇÃO /PASSAGEM, INCLUSIVE ESCAVAÇÃO, REATERRO E BOTA-FORA</v>
          </cell>
          <cell r="C1433" t="str">
            <v>U</v>
          </cell>
          <cell r="D1433">
            <v>214.74</v>
          </cell>
        </row>
        <row r="1434">
          <cell r="A1434" t="str">
            <v>HID-CXS-195</v>
          </cell>
          <cell r="B1434" t="str">
            <v>CAIXA ALVENARIA 60 X 60 X 40 CM, TAMPA EM GRELHA DE AÇO-PASSAGEM, INCLUSIVE ESCAVAÇÃO, REATERRO E BOTA-FORA</v>
          </cell>
          <cell r="C1434" t="str">
            <v>U</v>
          </cell>
          <cell r="D1434">
            <v>481.09</v>
          </cell>
        </row>
        <row r="1435">
          <cell r="A1435" t="str">
            <v>HID-CXS-060</v>
          </cell>
          <cell r="B1435" t="str">
            <v>CAIXA ALVENARIA 60 X 60 X 60 CM, TAMPA EM CONCRETO-INSPEÇÃO /PASSAGEM, INCLUSIVE ESCAVAÇÃO, REATERRO E BOTA-FORA</v>
          </cell>
          <cell r="C1435" t="str">
            <v>U</v>
          </cell>
          <cell r="D1435">
            <v>278.81</v>
          </cell>
        </row>
        <row r="1436">
          <cell r="A1436" t="str">
            <v>HID-CXS-200</v>
          </cell>
          <cell r="B1436" t="str">
            <v>CAIXA ALVENARIA 60 X 60 X 60 CM, TAMPA EM GRELHA DE AÇO-PASSAGEM, INCLUSIVE ESCAVAÇÃO, REATERRO E BOTA-FORA</v>
          </cell>
          <cell r="C1436" t="str">
            <v>U</v>
          </cell>
          <cell r="D1436">
            <v>545.16</v>
          </cell>
        </row>
        <row r="1437">
          <cell r="A1437" t="str">
            <v>HID-CXS-061</v>
          </cell>
          <cell r="B1437" t="str">
            <v>CAIXA ALVENARIA 60 X 60 X 65 CM, TAMPA EM CONCRETO-INSPEÇÃO /PASSAGEM, INCLUSIVE ESCAVAÇÃO, REATERRO E BOTA-FORA</v>
          </cell>
          <cell r="C1437" t="str">
            <v>U</v>
          </cell>
          <cell r="D1437">
            <v>294.81</v>
          </cell>
        </row>
        <row r="1438">
          <cell r="A1438" t="str">
            <v>HID-CXS-062</v>
          </cell>
          <cell r="B1438" t="str">
            <v>CAIXA ALVENARIA 60 X 60 X 70 CM, TAMPA EM CONCRETO-INSPEÇÃO /PASSAGEM, INCLUSIVE ESCAVAÇÃO, REATERRO E BOTA-FORA</v>
          </cell>
          <cell r="C1438" t="str">
            <v>U</v>
          </cell>
          <cell r="D1438">
            <v>310.8</v>
          </cell>
        </row>
        <row r="1439">
          <cell r="A1439" t="str">
            <v>HID-CXS-063</v>
          </cell>
          <cell r="B1439" t="str">
            <v>CAIXA ALVENARIA 60 X 60 X 75 CM, TAMPA EM CONCRETO-INSPEÇÃO /PASSAGEM, INCLUSIVE ESCAVAÇÃO, REATERRO E BOTA-FORA</v>
          </cell>
          <cell r="C1439" t="str">
            <v>U</v>
          </cell>
          <cell r="D1439">
            <v>326.76</v>
          </cell>
        </row>
        <row r="1440">
          <cell r="A1440" t="str">
            <v>HID-CXS-065</v>
          </cell>
          <cell r="B1440" t="str">
            <v>CAIXA ALVENARIA 60 X 60 X 80 CM, TAMPA EM CONCRETO-INSPEÇÃO /PASSAGEM, INCLUSIVE ESCAVAÇÃO, REATERRO E BOTA-FORA</v>
          </cell>
          <cell r="C1440" t="str">
            <v>U</v>
          </cell>
          <cell r="D1440">
            <v>342.86</v>
          </cell>
        </row>
        <row r="1441">
          <cell r="A1441" t="str">
            <v>HID-CXS-205</v>
          </cell>
          <cell r="B1441" t="str">
            <v>CAIXA ALVENARIA 60 X 60 X 80 CM, TAMPA EM GRELHA DE AÇO-PASSAGEM, INCLUSIVE ESCAVAÇÃO, REATERRO E BOTA-FORA</v>
          </cell>
          <cell r="C1441" t="str">
            <v>U</v>
          </cell>
          <cell r="D1441">
            <v>609.21</v>
          </cell>
        </row>
        <row r="1442">
          <cell r="A1442" t="str">
            <v>HID-CXS-066</v>
          </cell>
          <cell r="B1442" t="str">
            <v>CAIXA ALVENARIA 60 X 60 X 85 CM, TAMPA EM CONCRETO-INSPEÇÃO /PASSAGEM, INCLUSIVE ESCAVAÇÃO, REATERRO E BOTA-FORA</v>
          </cell>
          <cell r="C1442" t="str">
            <v>U</v>
          </cell>
          <cell r="D1442">
            <v>358.91</v>
          </cell>
        </row>
        <row r="1443">
          <cell r="A1443" t="str">
            <v>HID-CXS-090</v>
          </cell>
          <cell r="B1443" t="str">
            <v>CAIXA ALVENARIA 70 X 70 X 110 CM, TAMPA EM CONCRETO-INSPEÇÃO /PASSAGEM, INCLUSIVE ESCAVAÇÃO, REATERRO E BOTA-FORA</v>
          </cell>
          <cell r="C1443" t="str">
            <v>U</v>
          </cell>
          <cell r="D1443">
            <v>517.69000000000005</v>
          </cell>
        </row>
        <row r="1444">
          <cell r="A1444" t="str">
            <v>HID-CXS-240</v>
          </cell>
          <cell r="B1444" t="str">
            <v>CAIXA ALVENARIA 70 X 70 X 110 CM, TAMPA EM GRELHA DE AÇO-PASSAGEM, INCLUSIVE ESCAVAÇÃO, REATERRO E BOTA-FORA</v>
          </cell>
          <cell r="C1444" t="str">
            <v>U</v>
          </cell>
          <cell r="D1444">
            <v>856.18</v>
          </cell>
        </row>
        <row r="1445">
          <cell r="A1445" t="str">
            <v>HID-CXS-075</v>
          </cell>
          <cell r="B1445" t="str">
            <v>CAIXA ALVENARIA 70 X 70 X 40 CM, TAMPA EM CONCRETO-INSPEÇÃO /PASSAGEM, INCLUSIVE ESCAVAÇÃO, REATERRO E BOTA-FORA</v>
          </cell>
          <cell r="C1445" t="str">
            <v>U</v>
          </cell>
          <cell r="D1445">
            <v>256.8</v>
          </cell>
        </row>
        <row r="1446">
          <cell r="A1446" t="str">
            <v>HID-CXS-215</v>
          </cell>
          <cell r="B1446" t="str">
            <v>CAIXA ALVENARIA 70 X 70 X 40 CM, TAMPA EM GRELHA DE AÇO-PASSAGEM, INCLUSIVE ESCAVAÇÃO, REATERRO E BOTA-FORA</v>
          </cell>
          <cell r="C1446" t="str">
            <v>U</v>
          </cell>
          <cell r="D1446">
            <v>595.29</v>
          </cell>
        </row>
        <row r="1447">
          <cell r="A1447" t="str">
            <v>HID-CXS-080</v>
          </cell>
          <cell r="B1447" t="str">
            <v>CAIXA ALVENARIA 70 X 70 X 60 CM, TAMPA EM CONCRETO-INSPEÇÃO /PASSAGEM, INCLUSIVE ESCAVAÇÃO, REATERRO E BOTA-FORA</v>
          </cell>
          <cell r="C1447" t="str">
            <v>U</v>
          </cell>
          <cell r="D1447">
            <v>331.34</v>
          </cell>
        </row>
        <row r="1448">
          <cell r="A1448" t="str">
            <v>HID-CXS-220</v>
          </cell>
          <cell r="B1448" t="str">
            <v>CAIXA ALVENARIA 70 X 70 X 60 CM, TAMPA EM GRELHA DE AÇO-PASSAGEM, INCLUSIVE ESCAVAÇÃO, REATERRO E BOTA-FORA</v>
          </cell>
          <cell r="C1448" t="str">
            <v>U</v>
          </cell>
          <cell r="D1448">
            <v>669.83</v>
          </cell>
        </row>
        <row r="1449">
          <cell r="A1449" t="str">
            <v>HID-CXS-085</v>
          </cell>
          <cell r="B1449" t="str">
            <v>CAIXA ALVENARIA 70 X 70 X 80 CM, TAMPA EM CONCRETO-INSPEÇÃO /PASSAGEM, INCLUSIVE ESCAVAÇÃO, REATERRO E BOTA-FORA</v>
          </cell>
          <cell r="C1449" t="str">
            <v>U</v>
          </cell>
          <cell r="D1449">
            <v>405.88</v>
          </cell>
        </row>
        <row r="1450">
          <cell r="A1450" t="str">
            <v>HID-CXS-230</v>
          </cell>
          <cell r="B1450" t="str">
            <v>CAIXA ALVENARIA 70 X 70 X 80 CM, TAMPA EM GRELHA DE AÇO-PASSAGEM, INCLUSIVE ESCAVAÇÃO, REATERRO E BOTA-FORA</v>
          </cell>
          <cell r="C1450" t="str">
            <v>U</v>
          </cell>
          <cell r="D1450">
            <v>744.37</v>
          </cell>
        </row>
        <row r="1451">
          <cell r="A1451" t="str">
            <v>HID-CXS-110</v>
          </cell>
          <cell r="B1451" t="str">
            <v>CAIXA ALVENARIA 80 X 80 X 100 CM, TAMPA EM CONCRETO-INSPEÇÃO /PASSAGEM, INCLUSIVE ESCAVAÇÃO, REATERRO E BOTA-FORA</v>
          </cell>
          <cell r="C1451" t="str">
            <v>U</v>
          </cell>
          <cell r="D1451">
            <v>557.52</v>
          </cell>
        </row>
        <row r="1452">
          <cell r="A1452" t="str">
            <v>HID-CXS-260</v>
          </cell>
          <cell r="B1452" t="str">
            <v>CAIXA ALVENARIA 80 X 80 X 100 CM, TAMPA EM GRELHA DE AÇO-PASSAGEM, INCLUSIVE ESCAVAÇÃO, REATERRO E BOTA-FORA</v>
          </cell>
          <cell r="C1452" t="str">
            <v>U</v>
          </cell>
          <cell r="D1452">
            <v>976.78</v>
          </cell>
        </row>
        <row r="1453">
          <cell r="A1453" t="str">
            <v>HID-CXS-115</v>
          </cell>
          <cell r="B1453" t="str">
            <v>CAIXA ALVENARIA 80 X 80 X 140 CM, TAMPA EM CONCRETO-INSPEÇÃO /PASSAGEM, INCLUSIVE ESCAVAÇÃO, REATERRO E BOTA-FORA</v>
          </cell>
          <cell r="C1453" t="str">
            <v>U</v>
          </cell>
          <cell r="D1453">
            <v>728.07</v>
          </cell>
        </row>
        <row r="1454">
          <cell r="A1454" t="str">
            <v>HID-CXS-265</v>
          </cell>
          <cell r="B1454" t="str">
            <v>CAIXA ALVENARIA 80 X 80 X 140 CM, TAMPA EM GRELHA DE AÇO-PASSAGEM, INCLUSIVE ESCAVAÇÃO, REATERRO E BOTA-FORA</v>
          </cell>
          <cell r="C1454" t="str">
            <v>U</v>
          </cell>
          <cell r="D1454">
            <v>1147.33</v>
          </cell>
        </row>
        <row r="1455">
          <cell r="A1455" t="str">
            <v>HID-CXS-095</v>
          </cell>
          <cell r="B1455" t="str">
            <v>CAIXA ALVENARIA 80 X 80 X 40 CM, TAMPA EM CONCRETO-INSPEÇÃO /PASSAGEM, INCLUSIVE ESCAVAÇÃO, REATERRO E BOTA-FORA</v>
          </cell>
          <cell r="C1455" t="str">
            <v>U</v>
          </cell>
          <cell r="D1455">
            <v>301.69</v>
          </cell>
        </row>
        <row r="1456">
          <cell r="A1456" t="str">
            <v>HID-CXS-245</v>
          </cell>
          <cell r="B1456" t="str">
            <v>CAIXA ALVENARIA 80 X 80 X 40 CM, TAMPA EM GRELHA DE AÇO-PASSAGEM, INCLUSIVE ESCAVAÇÃO, REATERRO E BOTA-FORA</v>
          </cell>
          <cell r="C1456" t="str">
            <v>U</v>
          </cell>
          <cell r="D1456">
            <v>720.95</v>
          </cell>
        </row>
        <row r="1457">
          <cell r="A1457" t="str">
            <v>HID-CXS-100</v>
          </cell>
          <cell r="B1457" t="str">
            <v>CAIXA ALVENARIA 80 X 80 X 60 CM, TAMPA EM CONCRETO-INSPEÇÃO /PASSAGEM, INCLUSIVE ESCAVAÇÃO, REATERRO E BOTA-FORA</v>
          </cell>
          <cell r="C1457" t="str">
            <v>U</v>
          </cell>
          <cell r="D1457">
            <v>386.98</v>
          </cell>
        </row>
        <row r="1458">
          <cell r="A1458" t="str">
            <v>HID-CXS-250</v>
          </cell>
          <cell r="B1458" t="str">
            <v>CAIXA ALVENARIA 80 X 80 X 60 CM, TAMPA EM GRELHA DE AÇO-PASSAGEM, INCLUSIVE ESCAVAÇÃO, REATERRO E BOTA-FORA</v>
          </cell>
          <cell r="C1458" t="str">
            <v>U</v>
          </cell>
          <cell r="D1458">
            <v>806.24</v>
          </cell>
        </row>
        <row r="1459">
          <cell r="A1459" t="str">
            <v>HID-CXS-105</v>
          </cell>
          <cell r="B1459" t="str">
            <v>CAIXA ALVENARIA 80 X 80 X 80 CM, TAMPA EM CONCRETO-INSPEÇÃO /PASSAGEM, INCLUSIVE ESCAVAÇÃO, REATERRO E BOTA-FORA</v>
          </cell>
          <cell r="C1459" t="str">
            <v>U</v>
          </cell>
          <cell r="D1459">
            <v>472.24</v>
          </cell>
        </row>
        <row r="1460">
          <cell r="A1460" t="str">
            <v>HID-CXS-255</v>
          </cell>
          <cell r="B1460" t="str">
            <v>CAIXA ALVENARIA 80 X 80 X 80 CM, TAMPA EM GRELHA DE AÇO-PASSAGEM, INCLUSIVE ESCAVAÇÃO, REATERRO E BOTA-FORA</v>
          </cell>
          <cell r="C1460" t="str">
            <v>U</v>
          </cell>
          <cell r="D1460">
            <v>891.5</v>
          </cell>
        </row>
        <row r="1461">
          <cell r="A1461" t="str">
            <v>HID-CXS-130</v>
          </cell>
          <cell r="B1461" t="str">
            <v>CAIXA ALVENARIA 90 X 90 X 100 CM, TAMPA EM CONCRETO-INSPEÇÃO /PASSAGEM, INCLUSIVE ESCAVAÇÃO, REATERRO E BOTA-FORA</v>
          </cell>
          <cell r="C1461" t="str">
            <v>U</v>
          </cell>
          <cell r="D1461">
            <v>638.20000000000005</v>
          </cell>
        </row>
        <row r="1462">
          <cell r="A1462" t="str">
            <v>HID-CXS-280</v>
          </cell>
          <cell r="B1462" t="str">
            <v>CAIXA ALVENARIA 90 X 90 X 100 CM, TAMPA EM GRELHA DE AÇO-PASSAGEM, INCLUSIVE ESCAVAÇÃO, REATERRO E BOTA-FORA</v>
          </cell>
          <cell r="C1462" t="str">
            <v>U</v>
          </cell>
          <cell r="D1462">
            <v>1146.8699999999999</v>
          </cell>
        </row>
        <row r="1463">
          <cell r="A1463" t="str">
            <v>HID-CXS-135</v>
          </cell>
          <cell r="B1463" t="str">
            <v>CAIXA ALVENARIA 90 X 90 X 140 CM, TAMPA EM CONCRETO-INSPEÇÃO /PASSAGEM, INCLUSIVE ESCAVAÇÃO, REATERRO E BOTA-FORA</v>
          </cell>
          <cell r="C1463" t="str">
            <v>U</v>
          </cell>
          <cell r="D1463">
            <v>830.72</v>
          </cell>
        </row>
        <row r="1464">
          <cell r="A1464" t="str">
            <v>HID-CXS-285</v>
          </cell>
          <cell r="B1464" t="str">
            <v>CAIXA ALVENARIA 90 X 90 X 140 CM, TAMPA EM GRELHA DE AÇO-PASSAGEM, INCLUSIVE ESCAVAÇÃO, REATERRO E BOTA-FORA</v>
          </cell>
          <cell r="C1464" t="str">
            <v>U</v>
          </cell>
          <cell r="D1464">
            <v>1339.39</v>
          </cell>
        </row>
        <row r="1465">
          <cell r="A1465" t="str">
            <v>HID-CXS-120</v>
          </cell>
          <cell r="B1465" t="str">
            <v>CAIXA ALVENARIA 90 X 90 X 60 CM, TAMPA EM CONCRETO-INSPEÇÃO /PASSAGEM, INCLUSIVE ESCAVAÇÃO, REATERRO E BOTA-FORA</v>
          </cell>
          <cell r="C1465" t="str">
            <v>U</v>
          </cell>
          <cell r="D1465">
            <v>445.65</v>
          </cell>
        </row>
        <row r="1466">
          <cell r="A1466" t="str">
            <v>HID-CXS-270</v>
          </cell>
          <cell r="B1466" t="str">
            <v>CAIXA ALVENARIA 90 X 90 X 60 CM, TAMPA EM GRELHA DE AÇO-PASSAGEM, INCLUSIVE ESCAVAÇÃO, REATERRO E BOTA-FORA</v>
          </cell>
          <cell r="C1466" t="str">
            <v>U</v>
          </cell>
          <cell r="D1466">
            <v>954.32</v>
          </cell>
        </row>
        <row r="1467">
          <cell r="A1467" t="str">
            <v>HID-CXS-125</v>
          </cell>
          <cell r="B1467" t="str">
            <v>CAIXA ALVENARIA 90 X 90 X 80 CM, TAMPA EM CONCRETO-INSPEÇÃO /PASSAGEM, INCLUSIVE ESCAVAÇÃO, REATERRO E BOTA-FORA</v>
          </cell>
          <cell r="C1467" t="str">
            <v>U</v>
          </cell>
          <cell r="D1467">
            <v>541.92999999999995</v>
          </cell>
        </row>
        <row r="1468">
          <cell r="A1468" t="str">
            <v>HID-CXS-275</v>
          </cell>
          <cell r="B1468" t="str">
            <v>CAIXA ALVENARIA 90 X 90 X 80 CM, TAMPA EM GRELHA DE AÇO-PASSAGEM, INCLUSIVE ESCAVAÇÃO, REATERRO E BOTA-FORA</v>
          </cell>
          <cell r="C1468" t="str">
            <v>U</v>
          </cell>
          <cell r="D1468">
            <v>1050.5999999999999</v>
          </cell>
        </row>
        <row r="1469">
          <cell r="A1469" t="str">
            <v>HID-DAG-015</v>
          </cell>
          <cell r="B1469" t="str">
            <v>CAIXA DÁGUA DE POLIETILENO COM TAMPA 1000 L</v>
          </cell>
          <cell r="C1469" t="str">
            <v>U</v>
          </cell>
          <cell r="D1469">
            <v>495.94</v>
          </cell>
        </row>
        <row r="1470">
          <cell r="A1470" t="str">
            <v>HID-DAG-020</v>
          </cell>
          <cell r="B1470" t="str">
            <v>CAIXA DÁGUA DE POLIETILENO COM TAMPA 1500 L</v>
          </cell>
          <cell r="C1470" t="str">
            <v>U</v>
          </cell>
          <cell r="D1470">
            <v>685.95</v>
          </cell>
        </row>
        <row r="1471">
          <cell r="A1471" t="str">
            <v>HID-DAG-005</v>
          </cell>
          <cell r="B1471" t="str">
            <v>CAIXA DÁGUA DE POLIETILENO COM TAMPA 250 L</v>
          </cell>
          <cell r="C1471" t="str">
            <v>U</v>
          </cell>
          <cell r="D1471">
            <v>360.27</v>
          </cell>
        </row>
        <row r="1472">
          <cell r="A1472" t="str">
            <v>HID-DAG-010</v>
          </cell>
          <cell r="B1472" t="str">
            <v>CAIXA DÁGUA DE POLIETILENO COM TAMPA 500 L</v>
          </cell>
          <cell r="C1472" t="str">
            <v>U</v>
          </cell>
          <cell r="D1472">
            <v>422.71</v>
          </cell>
        </row>
        <row r="1473">
          <cell r="A1473" t="str">
            <v>HID-CXS-300</v>
          </cell>
          <cell r="B1473" t="str">
            <v>CAIXA DÁGUA SUBTERRÂNEA, CAPACIDADE 15.000 L, EM CONCRETO E CASAS DE BOMBAS</v>
          </cell>
          <cell r="C1473" t="str">
            <v>U</v>
          </cell>
          <cell r="D1473">
            <v>10034.76</v>
          </cell>
        </row>
        <row r="1474">
          <cell r="A1474" t="str">
            <v>HID-DES-005</v>
          </cell>
          <cell r="B1474" t="str">
            <v>CAIXA DE DESCARGA PLÁSTICA EXTERNA 12 LTS INSTALADA COM ACESSÓRIOS</v>
          </cell>
          <cell r="C1474" t="str">
            <v>U</v>
          </cell>
          <cell r="D1474">
            <v>118.31</v>
          </cell>
        </row>
        <row r="1475">
          <cell r="A1475" t="str">
            <v>HID-GOR-040</v>
          </cell>
          <cell r="B1475" t="str">
            <v>CAIXA DE GORDURA ESPECIAL VOL. ACIMA DE 120 LITROS, EM ALVENARIA DE 1/2 TIJOLO REQUEIMADO REVESTIDA E IMPERMEABILIZADA, COM TAMPA DE CONCRETO, INCLUSIVE ESCAVAÇÃO, REATERRO E BOTA-FORA</v>
          </cell>
          <cell r="C1475" t="str">
            <v>U</v>
          </cell>
          <cell r="D1475">
            <v>215.24</v>
          </cell>
        </row>
        <row r="1476">
          <cell r="A1476" t="str">
            <v>HID-GOR-035</v>
          </cell>
          <cell r="B1476" t="str">
            <v>CAIXA DE GORDURA PRÉ FABRICADA SIMPLES VOL. 120 LITROS</v>
          </cell>
          <cell r="C1476" t="str">
            <v>U</v>
          </cell>
          <cell r="D1476">
            <v>71.64</v>
          </cell>
        </row>
        <row r="1477">
          <cell r="A1477" t="str">
            <v>HID-GOR-030</v>
          </cell>
          <cell r="B1477" t="str">
            <v>CAIXA DE GORDURA PRÉ-FABRICADA SIMPLES VOL. 31 LITROS</v>
          </cell>
          <cell r="C1477" t="str">
            <v>U</v>
          </cell>
          <cell r="D1477">
            <v>55.98</v>
          </cell>
        </row>
        <row r="1478">
          <cell r="A1478" t="str">
            <v>HID-INS-005</v>
          </cell>
          <cell r="B1478" t="str">
            <v>CAIXA DE INSPEÇÃO DE POLIETILENO , Ø 100 MM</v>
          </cell>
          <cell r="C1478" t="str">
            <v>U</v>
          </cell>
          <cell r="D1478">
            <v>142.36000000000001</v>
          </cell>
        </row>
        <row r="1479">
          <cell r="A1479" t="str">
            <v>HID-SEC-005</v>
          </cell>
          <cell r="B1479" t="str">
            <v>CAIXA SECA DE PVC RÍGIDO , 100 X 100 X 40 MM</v>
          </cell>
          <cell r="C1479" t="str">
            <v>U</v>
          </cell>
          <cell r="D1479">
            <v>38.26</v>
          </cell>
        </row>
        <row r="1480">
          <cell r="A1480" t="str">
            <v>HID-SIF-010</v>
          </cell>
          <cell r="B1480" t="str">
            <v>CAIXA SIFONADA EM PVC COM GRELHA QUADRADA/REDONDA 150 X 185 X 75 MM</v>
          </cell>
          <cell r="C1480" t="str">
            <v>U</v>
          </cell>
          <cell r="D1480">
            <v>56.45</v>
          </cell>
        </row>
        <row r="1481">
          <cell r="A1481" t="str">
            <v>HID-SIF-005</v>
          </cell>
          <cell r="B1481" t="str">
            <v>CAIXA SIFONADA EM PVC COM GRELHA QUADRADA150 X 150 X 50 MM</v>
          </cell>
          <cell r="C1481" t="str">
            <v>U</v>
          </cell>
          <cell r="D1481">
            <v>52.18</v>
          </cell>
        </row>
        <row r="1482">
          <cell r="A1482" t="str">
            <v>HID-SIF-011</v>
          </cell>
          <cell r="B1482" t="str">
            <v>CAIXA SIFONADA EM PVC COM GRELHA REDONDA 100 X 100 X 40 MM</v>
          </cell>
          <cell r="C1482" t="str">
            <v>U</v>
          </cell>
          <cell r="D1482">
            <v>41.74</v>
          </cell>
        </row>
        <row r="1483">
          <cell r="A1483" t="str">
            <v>HID-SIF-015</v>
          </cell>
          <cell r="B1483" t="str">
            <v>CAIXA SIFONADA EM PVC COM GRELHA REDONDA 100 X 100 X 50 MM</v>
          </cell>
          <cell r="C1483" t="str">
            <v>U</v>
          </cell>
          <cell r="D1483">
            <v>42.65</v>
          </cell>
        </row>
        <row r="1484">
          <cell r="A1484" t="str">
            <v>HID-SIF-006</v>
          </cell>
          <cell r="B1484" t="str">
            <v>CAIXA SIFONADA EM PVC COM GRELHA REDONDA 150 X 150 X 50 MM</v>
          </cell>
          <cell r="C1484" t="str">
            <v>U</v>
          </cell>
          <cell r="D1484">
            <v>52.18</v>
          </cell>
        </row>
        <row r="1485">
          <cell r="A1485" t="str">
            <v>HID-SIF-030</v>
          </cell>
          <cell r="B1485" t="str">
            <v>CAIXA SIFONADA EM PVC COM TAMPA CEGA 150 X 150 X 50 MM</v>
          </cell>
          <cell r="C1485" t="str">
            <v>U</v>
          </cell>
          <cell r="D1485">
            <v>53.37</v>
          </cell>
        </row>
        <row r="1486">
          <cell r="A1486" t="str">
            <v>HID-SIF-035</v>
          </cell>
          <cell r="B1486" t="str">
            <v>CAIXA SIFONADA EM PVC COM TAMPA CEGA 150 X 185 X 75 MM</v>
          </cell>
          <cell r="C1486" t="str">
            <v>U</v>
          </cell>
          <cell r="D1486">
            <v>59.61</v>
          </cell>
        </row>
        <row r="1487">
          <cell r="A1487" t="str">
            <v>HID-SIF-020</v>
          </cell>
          <cell r="B1487" t="str">
            <v>CAIXA SIFONADA EM PVC COM TAMPA CEGA 250 X 172 X 50 MM</v>
          </cell>
          <cell r="C1487" t="str">
            <v>U</v>
          </cell>
          <cell r="D1487">
            <v>62.67</v>
          </cell>
        </row>
        <row r="1488">
          <cell r="A1488" t="str">
            <v>HID-SIF-025</v>
          </cell>
          <cell r="B1488" t="str">
            <v>CAIXA SIFONADA EM PVC COM TAMPA CEGA 250 X 230 X 75 MM</v>
          </cell>
          <cell r="C1488" t="str">
            <v>U</v>
          </cell>
          <cell r="D1488">
            <v>68.28</v>
          </cell>
        </row>
        <row r="1489">
          <cell r="A1489" t="str">
            <v>HID-BOM-050</v>
          </cell>
          <cell r="B1489" t="str">
            <v>CONJUNTO ELEVATÓRIO MOTOR-BOMBA (CENTRÍFUGA) DE 10 HP</v>
          </cell>
          <cell r="C1489" t="str">
            <v>U</v>
          </cell>
          <cell r="D1489">
            <v>3109.48</v>
          </cell>
        </row>
        <row r="1490">
          <cell r="A1490" t="str">
            <v>HID-BOM-024</v>
          </cell>
          <cell r="B1490" t="str">
            <v>CONJUNTO ELEVATÓRIO MOTOR-BOMBA (CENTRÍFUGA) DE 1/2 HP</v>
          </cell>
          <cell r="C1490" t="str">
            <v>U</v>
          </cell>
          <cell r="D1490">
            <v>703.84</v>
          </cell>
        </row>
        <row r="1491">
          <cell r="A1491" t="str">
            <v>HID-BOM-023</v>
          </cell>
          <cell r="B1491" t="str">
            <v>CONJUNTO ELEVATÓRIO MOTOR-BOMBA (CENTRÍFUGA) DE 1/3 HP</v>
          </cell>
          <cell r="C1491" t="str">
            <v>U</v>
          </cell>
          <cell r="D1491">
            <v>675.28</v>
          </cell>
        </row>
        <row r="1492">
          <cell r="A1492" t="str">
            <v>HID-BOM-030</v>
          </cell>
          <cell r="B1492" t="str">
            <v>CONJUNTO ELEVATÓRIO MOTOR-BOMBA (CENTRÍFUGA) DE 2 HP</v>
          </cell>
          <cell r="C1492" t="str">
            <v>U</v>
          </cell>
          <cell r="D1492">
            <v>1267.6400000000001</v>
          </cell>
        </row>
        <row r="1493">
          <cell r="A1493" t="str">
            <v>HID-BOM-035</v>
          </cell>
          <cell r="B1493" t="str">
            <v>CONJUNTO ELEVATÓRIO MOTOR-BOMBA (CENTRÍFUGA) DE 3 HP</v>
          </cell>
          <cell r="C1493" t="str">
            <v>U</v>
          </cell>
          <cell r="D1493">
            <v>1082.06</v>
          </cell>
        </row>
        <row r="1494">
          <cell r="A1494" t="str">
            <v>HID-BOM-040</v>
          </cell>
          <cell r="B1494" t="str">
            <v>CONJUNTO ELEVATÓRIO MOTOR-BOMBA (CENTRÍFUGA) DE 5 HP</v>
          </cell>
          <cell r="C1494" t="str">
            <v>U</v>
          </cell>
          <cell r="D1494">
            <v>2106.85</v>
          </cell>
        </row>
        <row r="1495">
          <cell r="A1495" t="str">
            <v>HID-BOM-045</v>
          </cell>
          <cell r="B1495" t="str">
            <v>CONJUNTO ELEVATÓRIO MOTOR-BOMBA (CENTRÍFUGA) DE 7,5 HP</v>
          </cell>
          <cell r="C1495" t="str">
            <v>U</v>
          </cell>
          <cell r="D1495">
            <v>2554.6</v>
          </cell>
        </row>
        <row r="1496">
          <cell r="A1496" t="str">
            <v>HID-BOM-025</v>
          </cell>
          <cell r="B1496" t="str">
            <v>CONJUNTO MOTO BOMBA 3/4" CV MONOFÁSICA, CENTRÍFUGA, 1 ESTAGIO</v>
          </cell>
          <cell r="C1496" t="str">
            <v>CJ</v>
          </cell>
          <cell r="D1496">
            <v>1169.6500000000001</v>
          </cell>
        </row>
        <row r="1497">
          <cell r="A1497" t="str">
            <v>HID-TUB-580</v>
          </cell>
          <cell r="B1497" t="str">
            <v>FORNECIMENTO E ASSENTAMENTO DE TUBO CPVC SOLDÁVEL, ÁGUA QUENTE, DN 114 MM (4"), INCLUSIVE CONEXÕES</v>
          </cell>
          <cell r="C1497" t="str">
            <v>M</v>
          </cell>
          <cell r="D1497">
            <v>183.53</v>
          </cell>
        </row>
        <row r="1498">
          <cell r="A1498" t="str">
            <v>HID-TUB-540</v>
          </cell>
          <cell r="B1498" t="str">
            <v>FORNECIMENTO E ASSENTAMENTO DE TUBO CPVC SOLDÁVEL, ÁGUA QUENTE, DN 15 MM (1/2"), INCLUSIVE CONEXÕES</v>
          </cell>
          <cell r="C1498" t="str">
            <v>M</v>
          </cell>
          <cell r="D1498">
            <v>13.35</v>
          </cell>
        </row>
        <row r="1499">
          <cell r="A1499" t="str">
            <v>HID-TUB-545</v>
          </cell>
          <cell r="B1499" t="str">
            <v>FORNECIMENTO E ASSENTAMENTO DE TUBO CPVC SOLDÁVEL, ÁGUA QUENTE, DN 22 MM (3/4"), INCLUSIVE CONEXÕES</v>
          </cell>
          <cell r="C1499" t="str">
            <v>M</v>
          </cell>
          <cell r="D1499">
            <v>24.54</v>
          </cell>
        </row>
        <row r="1500">
          <cell r="A1500" t="str">
            <v>HID-TUB-550</v>
          </cell>
          <cell r="B1500" t="str">
            <v>FORNECIMENTO E ASSENTAMENTO DE TUBO CPVC SOLDÁVEL, ÁGUA QUENTE, DN 28 MM (1"), INCLUSIVE CONEXÕES</v>
          </cell>
          <cell r="C1500" t="str">
            <v>M</v>
          </cell>
          <cell r="D1500">
            <v>35.31</v>
          </cell>
        </row>
        <row r="1501">
          <cell r="A1501" t="str">
            <v>HID-TUB-555</v>
          </cell>
          <cell r="B1501" t="str">
            <v>FORNECIMENTO E ASSENTAMENTO DE TUBO CPVC SOLDÁVEL, ÁGUA QUENTE, DN 35 MM (1.1/4"), INCLUSIVE CONEXÕES</v>
          </cell>
          <cell r="C1501" t="str">
            <v>M</v>
          </cell>
          <cell r="D1501">
            <v>30.92</v>
          </cell>
        </row>
        <row r="1502">
          <cell r="A1502" t="str">
            <v>HID-TUB-560</v>
          </cell>
          <cell r="B1502" t="str">
            <v>FORNECIMENTO E ASSENTAMENTO DE TUBO CPVC SOLDÁVEL, ÁGUA QUENTE, DN 42 MM (1.1/2"), INCLUSIVE CONEXÕES</v>
          </cell>
          <cell r="C1502" t="str">
            <v>M</v>
          </cell>
          <cell r="D1502">
            <v>38.86</v>
          </cell>
        </row>
        <row r="1503">
          <cell r="A1503" t="str">
            <v>HID-TUB-565</v>
          </cell>
          <cell r="B1503" t="str">
            <v>FORNECIMENTO E ASSENTAMENTO DE TUBO CPVC SOLDÁVEL, ÁGUA QUENTE, DN 54 MM (2"), INCLUSIVE CONEXÕES</v>
          </cell>
          <cell r="C1503" t="str">
            <v>M</v>
          </cell>
          <cell r="D1503">
            <v>58.46</v>
          </cell>
        </row>
        <row r="1504">
          <cell r="A1504" t="str">
            <v>HID-TUB-570</v>
          </cell>
          <cell r="B1504" t="str">
            <v>FORNECIMENTO E ASSENTAMENTO DE TUBO CPVC SOLDÁVEL, ÁGUA QUENTE, DN 73 MM (2.1/2"), INCLUSIVE CONEXÕES</v>
          </cell>
          <cell r="C1504" t="str">
            <v>M</v>
          </cell>
          <cell r="D1504">
            <v>86.57</v>
          </cell>
        </row>
        <row r="1505">
          <cell r="A1505" t="str">
            <v>HID-TUB-575</v>
          </cell>
          <cell r="B1505" t="str">
            <v>FORNECIMENTO E ASSENTAMENTO DE TUBO CPVC SOLDÁVEL, ÁGUA QUENTE, DN 89 MM (3"), INCLUSIVE CONEXÕES</v>
          </cell>
          <cell r="C1505" t="str">
            <v>M</v>
          </cell>
          <cell r="D1505">
            <v>121.19</v>
          </cell>
        </row>
        <row r="1506">
          <cell r="A1506" t="str">
            <v>HID-TUB-105</v>
          </cell>
          <cell r="B1506" t="str">
            <v>FORNECIMENTO E ASSENTAMENTO DE TUBO DE AÇO GALVANIZADO COM COSTURA , INCLUSIVE CONEXÕES E SUPORTES, D = 1"</v>
          </cell>
          <cell r="C1506" t="str">
            <v>M</v>
          </cell>
          <cell r="D1506">
            <v>74.33</v>
          </cell>
        </row>
        <row r="1507">
          <cell r="A1507" t="str">
            <v>HID-TUB-115</v>
          </cell>
          <cell r="B1507" t="str">
            <v>FORNECIMENTO E ASSENTAMENTO DE TUBO DE AÇO GALVANIZADO COM COSTURA , INCLUSIVE CONEXÕES E SUPORTES, D = 1 1/2"</v>
          </cell>
          <cell r="C1507" t="str">
            <v>M</v>
          </cell>
          <cell r="D1507">
            <v>95.63</v>
          </cell>
        </row>
        <row r="1508">
          <cell r="A1508" t="str">
            <v>HID-TUB-110</v>
          </cell>
          <cell r="B1508" t="str">
            <v>FORNECIMENTO E ASSENTAMENTO DE TUBO DE AÇO GALVANIZADO COM COSTURA , INCLUSIVE CONEXÕES E SUPORTES, D = 1 1/4"</v>
          </cell>
          <cell r="C1508" t="str">
            <v>M</v>
          </cell>
          <cell r="D1508">
            <v>90.71</v>
          </cell>
        </row>
        <row r="1509">
          <cell r="A1509" t="str">
            <v>HID-TUB-095</v>
          </cell>
          <cell r="B1509" t="str">
            <v>FORNECIMENTO E ASSENTAMENTO DE TUBO DE AÇO GALVANIZADO COM COSTURA , INCLUSIVE CONEXÕES E SUPORTES, D = 1/2"</v>
          </cell>
          <cell r="C1509" t="str">
            <v>M</v>
          </cell>
          <cell r="D1509">
            <v>48.26</v>
          </cell>
        </row>
        <row r="1510">
          <cell r="A1510" t="str">
            <v>HID-TUB-120</v>
          </cell>
          <cell r="B1510" t="str">
            <v>FORNECIMENTO E ASSENTAMENTO DE TUBO DE AÇO GALVANIZADO COM COSTURA , INCLUSIVE CONEXÕES E SUPORTES, D = 2"</v>
          </cell>
          <cell r="C1510" t="str">
            <v>M</v>
          </cell>
          <cell r="D1510">
            <v>113.51</v>
          </cell>
        </row>
        <row r="1511">
          <cell r="A1511" t="str">
            <v>HID-TUB-125</v>
          </cell>
          <cell r="B1511" t="str">
            <v>FORNECIMENTO E ASSENTAMENTO DE TUBO DE AÇO GALVANIZADO COM COSTURA , INCLUSIVE CONEXÕES E SUPORTES, D = 2 1/2"</v>
          </cell>
          <cell r="C1511" t="str">
            <v>M</v>
          </cell>
          <cell r="D1511">
            <v>158.19</v>
          </cell>
        </row>
        <row r="1512">
          <cell r="A1512" t="str">
            <v>HID-TUB-100</v>
          </cell>
          <cell r="B1512" t="str">
            <v>FORNECIMENTO E ASSENTAMENTO DE TUBO DE AÇO GALVANIZADO COM COSTURA , INCLUSIVE CONEXÕES E SUPORTES, D = 3/4"</v>
          </cell>
          <cell r="C1512" t="str">
            <v>M</v>
          </cell>
          <cell r="D1512">
            <v>60.82</v>
          </cell>
        </row>
        <row r="1513">
          <cell r="A1513" t="str">
            <v>HID-TUB-445</v>
          </cell>
          <cell r="B1513" t="str">
            <v>FORNECIMENTO E ASSENTAMENTO DE TUBO DE COBRE CLASSE "A" SEM COSTURA SOLDÁVEL, INCLUSIVE CONEXÕES E SUPORTES, D = 104 MM (4")</v>
          </cell>
          <cell r="C1513" t="str">
            <v>M</v>
          </cell>
          <cell r="D1513">
            <v>357.58</v>
          </cell>
        </row>
        <row r="1514">
          <cell r="A1514" t="str">
            <v>HID-TUB-405</v>
          </cell>
          <cell r="B1514" t="str">
            <v>FORNECIMENTO E ASSENTAMENTO DE TUBO DE COBRE CLASSE "A" SEM COSTURA SOLDÁVEL, INCLUSIVE CONEXÕES E SUPORTES, D = 1/2"</v>
          </cell>
          <cell r="C1514" t="str">
            <v>M</v>
          </cell>
          <cell r="D1514">
            <v>52.04</v>
          </cell>
        </row>
        <row r="1515">
          <cell r="A1515" t="str">
            <v>HID-TUB-410</v>
          </cell>
          <cell r="B1515" t="str">
            <v>FORNECIMENTO E ASSENTAMENTO DE TUBO DE COBRE CLASSE "A" SEM COSTURA SOLDÁVEL, INCLUSIVE CONEXÕES E SUPORTES, D = 22 MM (3/4")</v>
          </cell>
          <cell r="C1515" t="str">
            <v>M</v>
          </cell>
          <cell r="D1515">
            <v>71.8</v>
          </cell>
        </row>
        <row r="1516">
          <cell r="A1516" t="str">
            <v>HID-TUB-415</v>
          </cell>
          <cell r="B1516" t="str">
            <v>FORNECIMENTO E ASSENTAMENTO DE TUBO DE COBRE CLASSE "A" SEM COSTURA SOLDÁVEL, INCLUSIVE CONEXÕES E SUPORTES, D = 28 MM (1")</v>
          </cell>
          <cell r="C1516" t="str">
            <v>M</v>
          </cell>
          <cell r="D1516">
            <v>87.04</v>
          </cell>
        </row>
        <row r="1517">
          <cell r="A1517" t="str">
            <v>HID-TUB-420</v>
          </cell>
          <cell r="B1517" t="str">
            <v>FORNECIMENTO E ASSENTAMENTO DE TUBO DE COBRE CLASSE "A" SEM COSTURA SOLDÁVEL, INCLUSIVE CONEXÕES E SUPORTES, D = 35 MM (1 1/4")</v>
          </cell>
          <cell r="C1517" t="str">
            <v>M</v>
          </cell>
          <cell r="D1517">
            <v>122.21</v>
          </cell>
        </row>
        <row r="1518">
          <cell r="A1518" t="str">
            <v>HID-TUB-425</v>
          </cell>
          <cell r="B1518" t="str">
            <v>FORNECIMENTO E ASSENTAMENTO DE TUBO DE COBRE CLASSE "A" SEM COSTURA SOLDÁVEL, INCLUSIVE CONEXÕES E SUPORTES, D = 42 MM (1 1/2")</v>
          </cell>
          <cell r="C1518" t="str">
            <v>M</v>
          </cell>
          <cell r="D1518">
            <v>134.75</v>
          </cell>
        </row>
        <row r="1519">
          <cell r="A1519" t="str">
            <v>HID-TUB-430</v>
          </cell>
          <cell r="B1519" t="str">
            <v>FORNECIMENTO E ASSENTAMENTO DE TUBO DE COBRE CLASSE "A" SEM COSTURA SOLDÁVEL, INCLUSIVE CONEXÕES E SUPORTES, D = 54 MM (2")</v>
          </cell>
          <cell r="C1519" t="str">
            <v>M</v>
          </cell>
          <cell r="D1519">
            <v>189.78</v>
          </cell>
        </row>
        <row r="1520">
          <cell r="A1520" t="str">
            <v>HID-TUB-435</v>
          </cell>
          <cell r="B1520" t="str">
            <v>FORNECIMENTO E ASSENTAMENTO DE TUBO DE COBRE CLASSE "A" SEM COSTURA SOLDÁVEL, INCLUSIVE CONEXÕES E SUPORTES, D = 66 MM (2 1/2")</v>
          </cell>
          <cell r="C1520" t="str">
            <v>M</v>
          </cell>
          <cell r="D1520">
            <v>241.05</v>
          </cell>
        </row>
        <row r="1521">
          <cell r="A1521" t="str">
            <v>HID-TUB-440</v>
          </cell>
          <cell r="B1521" t="str">
            <v>FORNECIMENTO E ASSENTAMENTO DE TUBO DE COBRE CLASSE "A" SEM COSTURA SOLDÁVEL, INCLUSIVE CONEXÕES E SUPORTES, D = 79 MM (3")</v>
          </cell>
          <cell r="C1521" t="str">
            <v>M</v>
          </cell>
          <cell r="D1521">
            <v>249.19</v>
          </cell>
        </row>
        <row r="1522">
          <cell r="A1522" t="str">
            <v>HID-TUB-490</v>
          </cell>
          <cell r="B1522" t="str">
            <v>FORNECIMENTO E ASSENTAMENTO DE TUBO DE COBRE CLASSE "E" SEM COSTURA SOLDÁVEL, INCLUSIVE CONEXÕES E SUPORTES, D = 104 MM (4")</v>
          </cell>
          <cell r="C1522" t="str">
            <v>M</v>
          </cell>
          <cell r="D1522">
            <v>357.58</v>
          </cell>
        </row>
        <row r="1523">
          <cell r="A1523" t="str">
            <v>HID-TUB-450</v>
          </cell>
          <cell r="B1523" t="str">
            <v>FORNECIMENTO E ASSENTAMENTO DE TUBO DE COBRE CLASSE "E" SEM COSTURA SOLDÁVEL, INCLUSIVE CONEXÕES E SUPORTES, D = 15 MM (1/2")</v>
          </cell>
          <cell r="C1523" t="str">
            <v>M</v>
          </cell>
          <cell r="D1523">
            <v>39.97</v>
          </cell>
        </row>
        <row r="1524">
          <cell r="A1524" t="str">
            <v>HID-TUB-455</v>
          </cell>
          <cell r="B1524" t="str">
            <v>FORNECIMENTO E ASSENTAMENTO DE TUBO DE COBRE CLASSE "E" SEM COSTURA SOLDÁVEL, INCLUSIVE CONEXÕES E SUPORTES, D = 22 MM (3/4")</v>
          </cell>
          <cell r="C1524" t="str">
            <v>M</v>
          </cell>
          <cell r="D1524">
            <v>55.46</v>
          </cell>
        </row>
        <row r="1525">
          <cell r="A1525" t="str">
            <v>HID-TUB-460</v>
          </cell>
          <cell r="B1525" t="str">
            <v>FORNECIMENTO E ASSENTAMENTO DE TUBO DE COBRE CLASSE "E" SEM COSTURA SOLDÁVEL, INCLUSIVE CONEXÕES E SUPORTES, D = 28 MM (1")</v>
          </cell>
          <cell r="C1525" t="str">
            <v>M</v>
          </cell>
          <cell r="D1525">
            <v>67.36</v>
          </cell>
        </row>
        <row r="1526">
          <cell r="A1526" t="str">
            <v>HID-TUB-465</v>
          </cell>
          <cell r="B1526" t="str">
            <v>FORNECIMENTO E ASSENTAMENTO DE TUBO DE COBRE CLASSE "E" SEM COSTURA SOLDÁVEL, INCLUSIVE CONEXÕES E SUPORTES, D = 35 MM (1 1/4")</v>
          </cell>
          <cell r="C1526" t="str">
            <v>M</v>
          </cell>
          <cell r="D1526">
            <v>90</v>
          </cell>
        </row>
        <row r="1527">
          <cell r="A1527" t="str">
            <v>HID-TUB-470</v>
          </cell>
          <cell r="B1527" t="str">
            <v>FORNECIMENTO E ASSENTAMENTO DE TUBO DE COBRE CLASSE "E" SEM COSTURA SOLDÁVEL, INCLUSIVE CONEXÕES E SUPORTES, D = 42 MM (1 1/2")</v>
          </cell>
          <cell r="C1527" t="str">
            <v>M</v>
          </cell>
          <cell r="D1527">
            <v>107</v>
          </cell>
        </row>
        <row r="1528">
          <cell r="A1528" t="str">
            <v>HID-TUB-475</v>
          </cell>
          <cell r="B1528" t="str">
            <v>FORNECIMENTO E ASSENTAMENTO DE TUBO DE COBRE CLASSE "E" SEM COSTURA SOLDÁVEL, INCLUSIVE CONEXÕES E SUPORTES, D = 54 MM (2")</v>
          </cell>
          <cell r="C1528" t="str">
            <v>M</v>
          </cell>
          <cell r="D1528">
            <v>152.44</v>
          </cell>
        </row>
        <row r="1529">
          <cell r="A1529" t="str">
            <v>HID-TUB-480</v>
          </cell>
          <cell r="B1529" t="str">
            <v>FORNECIMENTO E ASSENTAMENTO DE TUBO DE COBRE CLASSE "E" SEM COSTURA SOLDÁVEL, INCLUSIVE CONEXÕES E SUPORTES, D = 66 MM (2 1/2")</v>
          </cell>
          <cell r="C1529" t="str">
            <v>M</v>
          </cell>
          <cell r="D1529">
            <v>205.9</v>
          </cell>
        </row>
        <row r="1530">
          <cell r="A1530" t="str">
            <v>HID-TUB-485</v>
          </cell>
          <cell r="B1530" t="str">
            <v>FORNECIMENTO E ASSENTAMENTO DE TUBO DE COBRE CLASSE "E" SEM COSTURA SOLDÁVEL, INCLUSIVE CONEXÕES E SUPORTES, D = 79 MM (3")</v>
          </cell>
          <cell r="C1530" t="str">
            <v>M</v>
          </cell>
          <cell r="D1530">
            <v>249.19</v>
          </cell>
        </row>
        <row r="1531">
          <cell r="A1531" t="str">
            <v>HID-TUB-190</v>
          </cell>
          <cell r="B1531" t="str">
            <v>FORNECIMENTO E ASSENTAMENTO DE TUBO DE POLIPROPILENO (PPR), PRESSÃO DE 12 GF/CM², INCLUSIVE CONEXÕES E SUPORTES, D = 20 MM (NBR 15813)</v>
          </cell>
          <cell r="C1531" t="str">
            <v>M</v>
          </cell>
          <cell r="D1531">
            <v>11.06</v>
          </cell>
        </row>
        <row r="1532">
          <cell r="A1532" t="str">
            <v>HID-TUB-230</v>
          </cell>
          <cell r="B1532" t="str">
            <v>FORNECIMENTO E ASSENTAMENTO DE TUBO DE POLIPROPILENO (PPR), PRESSÃO DE 12 KGF/CM², INCLUSIVE CONEXÕES E SUPORTES, D = 110 MM (NBR 15813)</v>
          </cell>
          <cell r="C1532" t="str">
            <v>M</v>
          </cell>
          <cell r="D1532">
            <v>108.84</v>
          </cell>
        </row>
        <row r="1533">
          <cell r="A1533" t="str">
            <v>HID-TUB-195</v>
          </cell>
          <cell r="B1533" t="str">
            <v>FORNECIMENTO E ASSENTAMENTO DE TUBO DE POLIPROPILENO (PPR), PRESSÃO DE 12 KGF/CM², INCLUSIVE CONEXÕES E SUPORTES, D = 25 MM (NBR 15813)</v>
          </cell>
          <cell r="C1533" t="str">
            <v>M</v>
          </cell>
          <cell r="D1533">
            <v>13.72</v>
          </cell>
        </row>
        <row r="1534">
          <cell r="A1534" t="str">
            <v>HID-TUB-200</v>
          </cell>
          <cell r="B1534" t="str">
            <v>FORNECIMENTO E ASSENTAMENTO DE TUBO DE POLIPROPILENO (PPR), PRESSÃO DE 12 KGF/CM², INCLUSIVE CONEXÕES E SUPORTES, D = 32 MM (NBR 15813)</v>
          </cell>
          <cell r="C1534" t="str">
            <v>M</v>
          </cell>
          <cell r="D1534">
            <v>14.1</v>
          </cell>
        </row>
        <row r="1535">
          <cell r="A1535" t="str">
            <v>HID-TUB-205</v>
          </cell>
          <cell r="B1535" t="str">
            <v>FORNECIMENTO E ASSENTAMENTO DE TUBO DE POLIPROPILENO (PPR), PRESSÃO DE 12 KGF/CM², INCLUSIVE CONEXÕES E SUPORTES, D = 40 MM (NBR 15813)</v>
          </cell>
          <cell r="C1535" t="str">
            <v>M</v>
          </cell>
          <cell r="D1535">
            <v>21.58</v>
          </cell>
        </row>
        <row r="1536">
          <cell r="A1536" t="str">
            <v>HID-TUB-210</v>
          </cell>
          <cell r="B1536" t="str">
            <v>FORNECIMENTO E ASSENTAMENTO DE TUBO DE POLIPROPILENO (PPR), PRESSÃO DE 12 KGF/CM², INCLUSIVE CONEXÕES E SUPORTES, D = 50 MM (NBR 15813)</v>
          </cell>
          <cell r="C1536" t="str">
            <v>M</v>
          </cell>
          <cell r="D1536">
            <v>29.16</v>
          </cell>
        </row>
        <row r="1537">
          <cell r="A1537" t="str">
            <v>HID-TUB-215</v>
          </cell>
          <cell r="B1537" t="str">
            <v>FORNECIMENTO E ASSENTAMENTO DE TUBO DE POLIPROPILENO (PPR), PRESSÃO DE 12 KGF/CM², INCLUSIVE CONEXÕES E SUPORTES, D = 63 MM (NBR 15813)</v>
          </cell>
          <cell r="C1537" t="str">
            <v>M</v>
          </cell>
          <cell r="D1537">
            <v>39.03</v>
          </cell>
        </row>
        <row r="1538">
          <cell r="A1538" t="str">
            <v>HID-TUB-220</v>
          </cell>
          <cell r="B1538" t="str">
            <v>FORNECIMENTO E ASSENTAMENTO DE TUBO DE POLIPROPILENO (PPR), PRESSÃO DE 12 KGF/CM², INCLUSIVE CONEXÕES E SUPORTES, D = 75 MM (NBR 15813)</v>
          </cell>
          <cell r="C1538" t="str">
            <v>M</v>
          </cell>
          <cell r="D1538">
            <v>53</v>
          </cell>
        </row>
        <row r="1539">
          <cell r="A1539" t="str">
            <v>HID-TUB-225</v>
          </cell>
          <cell r="B1539" t="str">
            <v>FORNECIMENTO E ASSENTAMENTO DE TUBO DE POLIPROPILENO (PPR), PRESSÃO DE 12 KGF/CM², INCLUSIVE CONEXÕES E SUPORTES, D = 90 MM (NBR 15813)</v>
          </cell>
          <cell r="C1539" t="str">
            <v>M</v>
          </cell>
          <cell r="D1539">
            <v>69.31</v>
          </cell>
        </row>
        <row r="1540">
          <cell r="A1540" t="str">
            <v>HID-TUB-270</v>
          </cell>
          <cell r="B1540" t="str">
            <v>FORNECIMENTO E ASSENTAMENTO DE TUBO DE POLIPROPILENO (PPR), PRESSÃO DE 20 KGF/CM², INCLUSIVE CONEXÕES E SUPORTES, D = 110 MM (NBR 15813)</v>
          </cell>
          <cell r="C1540" t="str">
            <v>M</v>
          </cell>
          <cell r="D1540">
            <v>154.43</v>
          </cell>
        </row>
        <row r="1541">
          <cell r="A1541" t="str">
            <v>HID-TUB-235</v>
          </cell>
          <cell r="B1541" t="str">
            <v>FORNECIMENTO E ASSENTAMENTO DE TUBO DE POLIPROPILENO (PPR), PRESSÃO DE 20 KGF/CM², INCLUSIVE CONEXÕES E SUPORTES, D = 25 MM (NBR 15813)</v>
          </cell>
          <cell r="C1541" t="str">
            <v>M</v>
          </cell>
          <cell r="D1541">
            <v>15.93</v>
          </cell>
        </row>
        <row r="1542">
          <cell r="A1542" t="str">
            <v>HID-TUB-240</v>
          </cell>
          <cell r="B1542" t="str">
            <v>FORNECIMENTO E ASSENTAMENTO DE TUBO DE POLIPROPILENO (PPR), PRESSÃO DE 20 KGF/CM², INCLUSIVE CONEXÕES E SUPORTES, D = 32 MM (NBR 15813)</v>
          </cell>
          <cell r="C1542" t="str">
            <v>M</v>
          </cell>
          <cell r="D1542">
            <v>17.940000000000001</v>
          </cell>
        </row>
        <row r="1543">
          <cell r="A1543" t="str">
            <v>HID-TUB-245</v>
          </cell>
          <cell r="B1543" t="str">
            <v>FORNECIMENTO E ASSENTAMENTO DE TUBO DE POLIPROPILENO (PPR), PRESSÃO DE 20 KGF/CM², INCLUSIVE CONEXÕES E SUPORTES, D = 40 MM (NBR 15813)</v>
          </cell>
          <cell r="C1543" t="str">
            <v>M</v>
          </cell>
          <cell r="D1543">
            <v>27.07</v>
          </cell>
        </row>
        <row r="1544">
          <cell r="A1544" t="str">
            <v>HID-TUB-250</v>
          </cell>
          <cell r="B1544" t="str">
            <v>FORNECIMENTO E ASSENTAMENTO DE TUBO DE POLIPROPILENO (PPR), PRESSÃO DE 20 KGF/CM², INCLUSIVE CONEXÕES E SUPORTES, D = 50 MM (NBR 15813)</v>
          </cell>
          <cell r="C1544" t="str">
            <v>M</v>
          </cell>
          <cell r="D1544">
            <v>31.26</v>
          </cell>
        </row>
        <row r="1545">
          <cell r="A1545" t="str">
            <v>HID-TUB-255</v>
          </cell>
          <cell r="B1545" t="str">
            <v>FORNECIMENTO E ASSENTAMENTO DE TUBO DE POLIPROPILENO (PPR), PRESSÃO DE 20 KGF/CM², INCLUSIVE CONEXÕES E SUPORTES, D = 63 MM (NBR 15813)</v>
          </cell>
          <cell r="C1545" t="str">
            <v>M</v>
          </cell>
          <cell r="D1545">
            <v>43.85</v>
          </cell>
        </row>
        <row r="1546">
          <cell r="A1546" t="str">
            <v>HID-TUB-260</v>
          </cell>
          <cell r="B1546" t="str">
            <v>FORNECIMENTO E ASSENTAMENTO DE TUBO DE POLIPROPILENO (PPR), PRESSÃO DE 20 KGF/CM², INCLUSIVE CONEXÕES E SUPORTES, D = 75 MM (NBR 15813)</v>
          </cell>
          <cell r="C1546" t="str">
            <v>M</v>
          </cell>
          <cell r="D1546">
            <v>77.03</v>
          </cell>
        </row>
        <row r="1547">
          <cell r="A1547" t="str">
            <v>HID-TUB-265</v>
          </cell>
          <cell r="B1547" t="str">
            <v>FORNECIMENTO E ASSENTAMENTO DE TUBO DE POLIPROPILENO (PPR), PRESSÃO DE 20 KGF/CM², INCLUSIVE CONEXÕES E SUPORTES, D = 90 MM (NBR 15813)</v>
          </cell>
          <cell r="C1547" t="str">
            <v>M</v>
          </cell>
          <cell r="D1547">
            <v>105.58</v>
          </cell>
        </row>
        <row r="1548">
          <cell r="A1548" t="str">
            <v>HID-TUB-310</v>
          </cell>
          <cell r="B1548" t="str">
            <v>FORNECIMENTO E ASSENTAMENTO DE TUBO DE POLIPROPILENO (PPR), PRESSÃO DE 25 KGF/CM², INCLUSIVE CONEXÕES E SUPORTES, D = 110 MM (NBR 15813)</v>
          </cell>
          <cell r="C1548" t="str">
            <v>M</v>
          </cell>
          <cell r="D1548">
            <v>167.57</v>
          </cell>
        </row>
        <row r="1549">
          <cell r="A1549" t="str">
            <v>HID-TUB-275</v>
          </cell>
          <cell r="B1549" t="str">
            <v>FORNECIMENTO E ASSENTAMENTO DE TUBO DE POLIPROPILENO (PPR), PRESSÃO DE 25 KGF/CM², INCLUSIVE CONEXÕES E SUPORTES, D = 25 MM (NBR 15813)</v>
          </cell>
          <cell r="C1549" t="str">
            <v>M</v>
          </cell>
          <cell r="D1549">
            <v>17.91</v>
          </cell>
        </row>
        <row r="1550">
          <cell r="A1550" t="str">
            <v>HID-TUB-280</v>
          </cell>
          <cell r="B1550" t="str">
            <v>FORNECIMENTO E ASSENTAMENTO DE TUBO DE POLIPROPILENO (PPR), PRESSÃO DE 25 KGF/CM², INCLUSIVE CONEXÕES E SUPORTES, D = 32 MM (NBR 15813)</v>
          </cell>
          <cell r="C1550" t="str">
            <v>M</v>
          </cell>
          <cell r="D1550">
            <v>19.23</v>
          </cell>
        </row>
        <row r="1551">
          <cell r="A1551" t="str">
            <v>HID-TUB-285</v>
          </cell>
          <cell r="B1551" t="str">
            <v>FORNECIMENTO E ASSENTAMENTO DE TUBO DE POLIPROPILENO (PPR), PRESSÃO DE 25 KGF/CM², INCLUSIVE CONEXÕES E SUPORTES, D = 40 MM (NBR 15813)</v>
          </cell>
          <cell r="C1551" t="str">
            <v>M</v>
          </cell>
          <cell r="D1551">
            <v>30.75</v>
          </cell>
        </row>
        <row r="1552">
          <cell r="A1552" t="str">
            <v>HID-TUB-290</v>
          </cell>
          <cell r="B1552" t="str">
            <v>FORNECIMENTO E ASSENTAMENTO DE TUBO DE POLIPROPILENO (PPR), PRESSÃO DE 25 KGF/CM², INCLUSIVE CONEXÕES E SUPORTES, D = 50 MM (NBR 15813)</v>
          </cell>
          <cell r="C1552" t="str">
            <v>M</v>
          </cell>
          <cell r="D1552">
            <v>38.47</v>
          </cell>
        </row>
        <row r="1553">
          <cell r="A1553" t="str">
            <v>HID-TUB-295</v>
          </cell>
          <cell r="B1553" t="str">
            <v>FORNECIMENTO E ASSENTAMENTO DE TUBO DE POLIPROPILENO (PPR), PRESSÃO DE 25 KGF/CM², INCLUSIVE CONEXÕES E SUPORTES, D = 63 MM (NBR 15813)</v>
          </cell>
          <cell r="C1553" t="str">
            <v>M</v>
          </cell>
          <cell r="D1553">
            <v>51</v>
          </cell>
        </row>
        <row r="1554">
          <cell r="A1554" t="str">
            <v>HID-TUB-300</v>
          </cell>
          <cell r="B1554" t="str">
            <v>FORNECIMENTO E ASSENTAMENTO DE TUBO DE POLIPROPILENO (PPR), PRESSÃO DE 25 KGF/CM², INCLUSIVE CONEXÕES E SUPORTES, D = 75 MM (NBR 15813)</v>
          </cell>
          <cell r="C1554" t="str">
            <v>M</v>
          </cell>
          <cell r="D1554">
            <v>89.06</v>
          </cell>
        </row>
        <row r="1555">
          <cell r="A1555" t="str">
            <v>HID-TUB-305</v>
          </cell>
          <cell r="B1555" t="str">
            <v>FORNECIMENTO E ASSENTAMENTO DE TUBO DE POLIPROPILENO (PPR), PRESSÃO DE 25 KGF/CM², INCLUSIVE CONEXÕES E SUPORTES, D = 90 MM (NBR 15813)</v>
          </cell>
          <cell r="C1555" t="str">
            <v>M</v>
          </cell>
          <cell r="D1555">
            <v>127.8</v>
          </cell>
        </row>
        <row r="1556">
          <cell r="A1556" t="str">
            <v>HID-TUB-585</v>
          </cell>
          <cell r="B1556" t="str">
            <v>FORNECIMENTO E ASSENTAMENTO DE TUBO DE TUBOS DE POLIETILENO RETICULADO FLEXÍVE (PEX), INCLUSIVE CONEXÕES METÁLICAS E SUPORTES, D = 16 MM (NBR 15939)</v>
          </cell>
          <cell r="C1556" t="str">
            <v>M</v>
          </cell>
          <cell r="D1556">
            <v>15.71</v>
          </cell>
        </row>
        <row r="1557">
          <cell r="A1557" t="str">
            <v>HID-TUB-590</v>
          </cell>
          <cell r="B1557" t="str">
            <v>FORNECIMENTO E ASSENTAMENTO DE TUBO DE TUBOS DE POLIETILENO RETICULADO FLEXÍVE (PEX), INCLUSIVE CONEXÕES METÁLICAS E SUPORTES, D = 20 MM (NBR 15939)</v>
          </cell>
          <cell r="C1557" t="str">
            <v>M</v>
          </cell>
          <cell r="D1557">
            <v>20.02</v>
          </cell>
        </row>
        <row r="1558">
          <cell r="A1558" t="str">
            <v>HID-TUB-595</v>
          </cell>
          <cell r="B1558" t="str">
            <v>FORNECIMENTO E ASSENTAMENTO DE TUBO DE TUBOS DE POLIETILENO RETICULADO FLEXÍVE (PEX), INCLUSIVE CONEXÕES METÁLICAS E SUPORTES, D = 25 MM (NBR 15939)</v>
          </cell>
          <cell r="C1558" t="str">
            <v>M</v>
          </cell>
          <cell r="D1558">
            <v>15.81</v>
          </cell>
        </row>
        <row r="1559">
          <cell r="A1559" t="str">
            <v>HID-TUB-600</v>
          </cell>
          <cell r="B1559" t="str">
            <v>FORNECIMENTO E ASSENTAMENTO DE TUBO DE TUBOS DE POLIETILENO RETICULADO FLEXÍVE (PEX), INCLUSIVE CONEXÕES METÁLICAS E SUPORTES, D = 32 MM (NBR 15939)</v>
          </cell>
          <cell r="C1559" t="str">
            <v>M</v>
          </cell>
          <cell r="D1559">
            <v>22</v>
          </cell>
        </row>
        <row r="1560">
          <cell r="A1560" t="str">
            <v>HID-TUB-500</v>
          </cell>
          <cell r="B1560" t="str">
            <v>FORNECIMENTO E ASSENTAMENTO DE TUBO PVC RÍGIDO, COLETOR DE ESGOTO LISO (JEI), DN 100 MM (4"), INCLUSIVE CONEXÕES</v>
          </cell>
          <cell r="C1560" t="str">
            <v>M</v>
          </cell>
          <cell r="D1560">
            <v>17.91</v>
          </cell>
        </row>
        <row r="1561">
          <cell r="A1561" t="str">
            <v>HID-TUB-505</v>
          </cell>
          <cell r="B1561" t="str">
            <v>FORNECIMENTO E ASSENTAMENTO DE TUBO PVC RÍGIDO, COLETOR DE ESGOTO LISO (JEI), DN 150 MM (6"), INCLUSIVE CONEXÕES</v>
          </cell>
          <cell r="C1561" t="str">
            <v>M</v>
          </cell>
          <cell r="D1561">
            <v>34.31</v>
          </cell>
        </row>
        <row r="1562">
          <cell r="A1562" t="str">
            <v>HID-TUB-510</v>
          </cell>
          <cell r="B1562" t="str">
            <v>FORNECIMENTO E ASSENTAMENTO DE TUBO PVC RÍGIDO, COLETOR DE ESGOTO LISO (JEI), DN 200 MM (8"), INCLUSIVE CONEXÕES</v>
          </cell>
          <cell r="C1562" t="str">
            <v>M</v>
          </cell>
          <cell r="D1562">
            <v>51.09</v>
          </cell>
        </row>
        <row r="1563">
          <cell r="A1563" t="str">
            <v>HID-TUB-515</v>
          </cell>
          <cell r="B1563" t="str">
            <v>FORNECIMENTO E ASSENTAMENTO DE TUBO PVC RÍGIDO, COLETOR DE ESGOTO LISO (JEI), DN 250 MM (10"), INCLUSIVE CONEXÕES</v>
          </cell>
          <cell r="C1563" t="str">
            <v>M</v>
          </cell>
          <cell r="D1563">
            <v>84.43</v>
          </cell>
        </row>
        <row r="1564">
          <cell r="A1564" t="str">
            <v>HID-TUB-520</v>
          </cell>
          <cell r="B1564" t="str">
            <v>FORNECIMENTO E ASSENTAMENTO DE TUBO PVC RÍGIDO, COLETOR DE ESGOTO LISO (JEI), DN 300 MM (12"), INCLUSIVE CONEXÕES</v>
          </cell>
          <cell r="C1564" t="str">
            <v>M</v>
          </cell>
          <cell r="D1564">
            <v>129.88</v>
          </cell>
        </row>
        <row r="1565">
          <cell r="A1565" t="str">
            <v>HID-TUB-525</v>
          </cell>
          <cell r="B1565" t="str">
            <v>FORNECIMENTO E ASSENTAMENTO DE TUBO PVC RÍGIDO, COLETOR DE ESGOTO LISO (JEI), DN 350 MM (14"), INCLUSIVE CONEXÕES</v>
          </cell>
          <cell r="C1565" t="str">
            <v>M</v>
          </cell>
          <cell r="D1565">
            <v>165.61</v>
          </cell>
        </row>
        <row r="1566">
          <cell r="A1566" t="str">
            <v>HID-TUB-530</v>
          </cell>
          <cell r="B1566" t="str">
            <v>FORNECIMENTO E ASSENTAMENTO DE TUBO PVC RÍGIDO, COLETOR DE ESGOTO LISO (JEI), DN 400 MM (16"), INCLUSIVE CONEXÕES</v>
          </cell>
          <cell r="C1566" t="str">
            <v>M</v>
          </cell>
          <cell r="D1566">
            <v>210.13</v>
          </cell>
        </row>
        <row r="1567">
          <cell r="A1567" t="str">
            <v>HID-TUB-055</v>
          </cell>
          <cell r="B1567" t="str">
            <v>FORNECIMENTO E ASSENTAMENTO DE TUBO PVC RÍGIDO, ESGOTO, PBV - SÉRIE NORMAL, DN 100 MM (4"), INCLUSIVE CONEXÕES</v>
          </cell>
          <cell r="C1567" t="str">
            <v>M</v>
          </cell>
          <cell r="D1567">
            <v>25.42</v>
          </cell>
        </row>
        <row r="1568">
          <cell r="A1568" t="str">
            <v>HID-TUB-060</v>
          </cell>
          <cell r="B1568" t="str">
            <v>FORNECIMENTO E ASSENTAMENTO DE TUBO PVC RÍGIDO, ESGOTO, PBV - SÉRIE NORMAL, DN 150 MM (6"), INCLUSIVE CONEXÕES</v>
          </cell>
          <cell r="C1568" t="str">
            <v>M</v>
          </cell>
          <cell r="D1568">
            <v>35.44</v>
          </cell>
        </row>
        <row r="1569">
          <cell r="A1569" t="str">
            <v>HID-TUB-065</v>
          </cell>
          <cell r="B1569" t="str">
            <v>FORNECIMENTO E ASSENTAMENTO DE TUBO PVC RÍGIDO, ESGOTO, PBV - SÉRIE NORMAL, DN 200 MM (8"), INCLUSIVE CONEXÕES</v>
          </cell>
          <cell r="C1569" t="str">
            <v>M</v>
          </cell>
          <cell r="D1569">
            <v>53.79</v>
          </cell>
        </row>
        <row r="1570">
          <cell r="A1570" t="str">
            <v>HID-TUB-075</v>
          </cell>
          <cell r="B1570" t="str">
            <v>FORNECIMENTO E ASSENTAMENTO DE TUBO PVC RÍGIDO, ESGOTO, PBV - SÉRIE NORMAL, DN 40 MM (1.1/2"), INCLUSIVE CONEXÕES</v>
          </cell>
          <cell r="C1570" t="str">
            <v>M</v>
          </cell>
          <cell r="D1570">
            <v>13.46</v>
          </cell>
        </row>
        <row r="1571">
          <cell r="A1571" t="str">
            <v>HID-TUB-045</v>
          </cell>
          <cell r="B1571" t="str">
            <v>FORNECIMENTO E ASSENTAMENTO DE TUBO PVC RÍGIDO, ESGOTO, PBV - SÉRIE NORMAL, DN 50 MM (2"), INCLUSIVE CONEXÕES</v>
          </cell>
          <cell r="C1571" t="str">
            <v>M</v>
          </cell>
          <cell r="D1571">
            <v>17.48</v>
          </cell>
        </row>
        <row r="1572">
          <cell r="A1572" t="str">
            <v>HID-TUB-050</v>
          </cell>
          <cell r="B1572" t="str">
            <v>FORNECIMENTO E ASSENTAMENTO DE TUBO PVC RÍGIDO, ESGOTO, PBV - SÉRIE NORMAL, DN 75 MM (3"), INCLUSIVE CONEXÕES</v>
          </cell>
          <cell r="C1572" t="str">
            <v>M</v>
          </cell>
          <cell r="D1572">
            <v>21.59</v>
          </cell>
        </row>
        <row r="1573">
          <cell r="A1573" t="str">
            <v>HID-TUB-085</v>
          </cell>
          <cell r="B1573" t="str">
            <v>FORNECIMENTO E ASSENTAMENTO DE TUBO PVC RÍGIDO, ESGOTO, PBV - SÉRIE REFORÇADO, DN 100 MM (4"), INCLUSIVE CONEXÕES</v>
          </cell>
          <cell r="C1573" t="str">
            <v>M</v>
          </cell>
          <cell r="D1573">
            <v>36.450000000000003</v>
          </cell>
        </row>
        <row r="1574">
          <cell r="A1574" t="str">
            <v>HID-TUB-090</v>
          </cell>
          <cell r="B1574" t="str">
            <v>FORNECIMENTO E ASSENTAMENTO DE TUBO PVC RÍGIDO, ESGOTO, PBV - SÉRIE REFORÇADO, DN 150 MM (6"), INCLUSIVE CONEXÕES</v>
          </cell>
          <cell r="C1574" t="str">
            <v>M</v>
          </cell>
          <cell r="D1574">
            <v>55.08</v>
          </cell>
        </row>
        <row r="1575">
          <cell r="A1575" t="str">
            <v>HID-TUB-078</v>
          </cell>
          <cell r="B1575" t="str">
            <v>FORNECIMENTO E ASSENTAMENTO DE TUBO PVC RÍGIDO, ESGOTO, PBV - SÉRIE REFORÇADO, DN 40 MM (1.1/2"), INCLUSIVE CONEXÕES</v>
          </cell>
          <cell r="C1575" t="str">
            <v>M</v>
          </cell>
          <cell r="D1575">
            <v>18.63</v>
          </cell>
        </row>
        <row r="1576">
          <cell r="A1576" t="str">
            <v>HID-TUB-079</v>
          </cell>
          <cell r="B1576" t="str">
            <v>FORNECIMENTO E ASSENTAMENTO DE TUBO PVC RÍGIDO, ESGOTO, PBV - SÉRIE REFORÇADO, DN 50 MM (2"), INCLUSIVE CONEXÕES</v>
          </cell>
          <cell r="C1576" t="str">
            <v>M</v>
          </cell>
          <cell r="D1576">
            <v>22.93</v>
          </cell>
        </row>
        <row r="1577">
          <cell r="A1577" t="str">
            <v>HID-TUB-080</v>
          </cell>
          <cell r="B1577" t="str">
            <v>FORNECIMENTO E ASSENTAMENTO DE TUBO PVC RÍGIDO, ESGOTO, PBV - SÉRIE REFORÇADO, DN 75 MM (3"), INCLUSIVE CONEXÕES</v>
          </cell>
          <cell r="C1577" t="str">
            <v>M</v>
          </cell>
          <cell r="D1577">
            <v>25.63</v>
          </cell>
        </row>
        <row r="1578">
          <cell r="A1578" t="str">
            <v>HID-TUB-370</v>
          </cell>
          <cell r="B1578" t="str">
            <v>FORNECIMENTO E ASSENTAMENTO DE TUBO PVC RÍGIDO ROSCÁVEL, ÁGUA FRIA, DN 1" (32 MM), INCLUSIVE CONEXÕES</v>
          </cell>
          <cell r="C1578" t="str">
            <v>M</v>
          </cell>
          <cell r="D1578">
            <v>24.78</v>
          </cell>
        </row>
        <row r="1579">
          <cell r="A1579" t="str">
            <v>HID-TUB-380</v>
          </cell>
          <cell r="B1579" t="str">
            <v>FORNECIMENTO E ASSENTAMENTO DE TUBO PVC RÍGIDO ROSCÁVEL, ÁGUA FRIA, DN 1.1/2" (50 MM), INCLUSIVE CONEXÕES</v>
          </cell>
          <cell r="C1579" t="str">
            <v>M</v>
          </cell>
          <cell r="D1579">
            <v>33.93</v>
          </cell>
        </row>
        <row r="1580">
          <cell r="A1580" t="str">
            <v>HID-TUB-375</v>
          </cell>
          <cell r="B1580" t="str">
            <v>FORNECIMENTO E ASSENTAMENTO DE TUBO PVC RÍGIDO ROSCÁVEL, ÁGUA FRIA, DN 1.1/4" (40 MM), INCLUSIVE CONEXÕES</v>
          </cell>
          <cell r="C1580" t="str">
            <v>M</v>
          </cell>
          <cell r="D1580">
            <v>29.18</v>
          </cell>
        </row>
        <row r="1581">
          <cell r="A1581" t="str">
            <v>HID-TUB-360</v>
          </cell>
          <cell r="B1581" t="str">
            <v xml:space="preserve">FORNECIMENTO E ASSENTAMENTO DE TUBO PVC RÍGIDO ROSCÁVEL, ÁGUA FRIA, DN 1/2" (20 MM), INCLUSIVE CONEXÕES </v>
          </cell>
          <cell r="C1581" t="str">
            <v>M</v>
          </cell>
          <cell r="D1581">
            <v>16.38</v>
          </cell>
        </row>
        <row r="1582">
          <cell r="A1582" t="str">
            <v>HID-TUB-385</v>
          </cell>
          <cell r="B1582" t="str">
            <v>FORNECIMENTO E ASSENTAMENTO DE TUBO PVC RÍGIDO ROSCÁVEL, ÁGUA FRIA, DN 2" (60 MM), INCLUSIVE CONEXÕES</v>
          </cell>
          <cell r="C1582" t="str">
            <v>M</v>
          </cell>
          <cell r="D1582">
            <v>40.47</v>
          </cell>
        </row>
        <row r="1583">
          <cell r="A1583" t="str">
            <v>HID-TUB-390</v>
          </cell>
          <cell r="B1583" t="str">
            <v>FORNECIMENTO E ASSENTAMENTO DE TUBO PVC RÍGIDO ROSCÁVEL, ÁGUA FRIA, DN 2.1/2" (75 MM), INCLUSIVE CONEXÕES</v>
          </cell>
          <cell r="C1583" t="str">
            <v>M</v>
          </cell>
          <cell r="D1583">
            <v>59.35</v>
          </cell>
        </row>
        <row r="1584">
          <cell r="A1584" t="str">
            <v>HID-TUB-395</v>
          </cell>
          <cell r="B1584" t="str">
            <v>FORNECIMENTO E ASSENTAMENTO DE TUBO PVC RÍGIDO ROSCÁVEL, ÁGUA FRIA, DN 3" (85 MM), INCLUSIVE CONEXÕES</v>
          </cell>
          <cell r="C1584" t="str">
            <v>M</v>
          </cell>
          <cell r="D1584">
            <v>72.02</v>
          </cell>
        </row>
        <row r="1585">
          <cell r="A1585" t="str">
            <v>HID-TUB-365</v>
          </cell>
          <cell r="B1585" t="str">
            <v>FORNECIMENTO E ASSENTAMENTO DE TUBO PVC RÍGIDO ROSCÁVEL, ÁGUA FRIA, DN 3/4" (25 MM), INCLUSIVE CONEXÕES</v>
          </cell>
          <cell r="C1585" t="str">
            <v>M</v>
          </cell>
          <cell r="D1585">
            <v>19.489999999999998</v>
          </cell>
        </row>
        <row r="1586">
          <cell r="A1586" t="str">
            <v>HID-TUB-400</v>
          </cell>
          <cell r="B1586" t="str">
            <v>FORNECIMENTO E ASSENTAMENTO DE TUBO PVC RÍGIDO ROSCÁVEL, ÁGUA FRIA, DN 4" (110 MM), INCLUSIVE CONEXÕES</v>
          </cell>
          <cell r="C1586" t="str">
            <v>M</v>
          </cell>
          <cell r="D1586">
            <v>87.59</v>
          </cell>
        </row>
        <row r="1587">
          <cell r="A1587" t="str">
            <v>HID-TUB-041</v>
          </cell>
          <cell r="B1587" t="str">
            <v>FORNECIMENTO E ASSENTAMENTO DE TUBO PVC RÍGIDO SOLDÁVEL, ÁGUA FRIA, DN 110 MM (4"), INCLUSIVE CONEXÕES</v>
          </cell>
          <cell r="C1587" t="str">
            <v>M</v>
          </cell>
          <cell r="D1587">
            <v>74.28</v>
          </cell>
        </row>
        <row r="1588">
          <cell r="A1588" t="str">
            <v>HID-TUB-005</v>
          </cell>
          <cell r="B1588" t="str">
            <v>FORNECIMENTO E ASSENTAMENTO DE TUBO PVC RÍGIDO SOLDÁVEL, ÁGUA FRIA, DN 20 MM (1/2"), INCLUSIVE CONEXÕES</v>
          </cell>
          <cell r="C1588" t="str">
            <v>M</v>
          </cell>
          <cell r="D1588">
            <v>12.88</v>
          </cell>
        </row>
        <row r="1589">
          <cell r="A1589" t="str">
            <v>HID-TUB-010</v>
          </cell>
          <cell r="B1589" t="str">
            <v>FORNECIMENTO E ASSENTAMENTO DE TUBO PVC RÍGIDO SOLDÁVEL, ÁGUA FRIA, DN 25 MM (3/4") , INCLUSIVE CONEXÕES</v>
          </cell>
          <cell r="C1589" t="str">
            <v>M</v>
          </cell>
          <cell r="D1589">
            <v>14.95</v>
          </cell>
        </row>
        <row r="1590">
          <cell r="A1590" t="str">
            <v>HID-TUB-015</v>
          </cell>
          <cell r="B1590" t="str">
            <v>FORNECIMENTO E ASSENTAMENTO DE TUBO PVC RÍGIDO SOLDÁVEL, ÁGUA FRIA, DN 32 MM (1") , INCLUSIVE CONEXÕES</v>
          </cell>
          <cell r="C1590" t="str">
            <v>M</v>
          </cell>
          <cell r="D1590">
            <v>18.559999999999999</v>
          </cell>
        </row>
        <row r="1591">
          <cell r="A1591" t="str">
            <v>HID-TUB-020</v>
          </cell>
          <cell r="B1591" t="str">
            <v>FORNECIMENTO E ASSENTAMENTO DE TUBO PVC RÍGIDO SOLDÁVEL, ÁGUA FRIA, DN 40 MM (1.1/4"), INCLUSIVE CONEXÕES</v>
          </cell>
          <cell r="C1591" t="str">
            <v>M</v>
          </cell>
          <cell r="D1591">
            <v>21.9</v>
          </cell>
        </row>
        <row r="1592">
          <cell r="A1592" t="str">
            <v>HID-TUB-025</v>
          </cell>
          <cell r="B1592" t="str">
            <v>FORNECIMENTO E ASSENTAMENTO DE TUBO PVC RÍGIDO SOLDÁVEL, ÁGUA FRIA, DN 50 MM (1.1/2"), INCLUSIVE CONEXÕES</v>
          </cell>
          <cell r="C1592" t="str">
            <v>M</v>
          </cell>
          <cell r="D1592">
            <v>23.73</v>
          </cell>
        </row>
        <row r="1593">
          <cell r="A1593" t="str">
            <v>HID-TUB-030</v>
          </cell>
          <cell r="B1593" t="str">
            <v>FORNECIMENTO E ASSENTAMENTO DE TUBO PVC RÍGIDO SOLDÁVEL, ÁGUA FRIA, DN 60 MM (2"), INCLUSIVE CONEXÕES</v>
          </cell>
          <cell r="C1593" t="str">
            <v>M</v>
          </cell>
          <cell r="D1593">
            <v>29.92</v>
          </cell>
        </row>
        <row r="1594">
          <cell r="A1594" t="str">
            <v>HID-TUB-035</v>
          </cell>
          <cell r="B1594" t="str">
            <v>FORNECIMENTO E ASSENTAMENTO DE TUBO PVC RÍGIDO SOLDÁVEL, ÁGUA FRIA, DN 75 MM (2.1/2"), INCLUSIVE CONEXÕES</v>
          </cell>
          <cell r="C1594" t="str">
            <v>M</v>
          </cell>
          <cell r="D1594">
            <v>40.53</v>
          </cell>
        </row>
        <row r="1595">
          <cell r="A1595" t="str">
            <v>HID-TUB-040</v>
          </cell>
          <cell r="B1595" t="str">
            <v>FORNECIMENTO E ASSENTAMENTO DE TUBO PVC RÍGIDO SOLDÁVEL, ÁGUA FRIA, DN 85 MM (3"), INCLUSIVE CONEXÕES</v>
          </cell>
          <cell r="C1595" t="str">
            <v>M</v>
          </cell>
          <cell r="D1595">
            <v>47.2</v>
          </cell>
        </row>
        <row r="1596">
          <cell r="A1596" t="str">
            <v>-</v>
          </cell>
          <cell r="B1596" t="str">
            <v>FORNECIMENTO E ASSENTAMENTO DE TUBO PVC RÍGIDO, VENTILAÇÃO, PBV - SÉRIE NORMAL, DN 100 MM (4"), INCLUSIVE CONEXÕES</v>
          </cell>
          <cell r="C1596" t="str">
            <v>M</v>
          </cell>
          <cell r="D1596">
            <v>18.829999999999998</v>
          </cell>
        </row>
        <row r="1597">
          <cell r="A1597" t="str">
            <v>-</v>
          </cell>
          <cell r="B1597" t="str">
            <v>FORNECIMENTO E ASSENTAMENTO DE TUBO PVC RÍGIDO, VENTILAÇÃO, PBV - SÉRIE NORMAL, DN 50 MM (2"), INCLUSIVE CONEXÕES</v>
          </cell>
          <cell r="C1597" t="str">
            <v>M</v>
          </cell>
          <cell r="D1597">
            <v>13.9</v>
          </cell>
        </row>
        <row r="1598">
          <cell r="A1598" t="str">
            <v>-</v>
          </cell>
          <cell r="B1598" t="str">
            <v>FORNECIMENTO E ASSENTAMENTO DE TUBO PVC RÍGIDO, VENTILAÇÃO, PBV - SÉRIE NORMAL, DN 75 MM (3"), INCLUSIVE CONEXÕES</v>
          </cell>
          <cell r="C1598" t="str">
            <v>M</v>
          </cell>
          <cell r="D1598">
            <v>17.62</v>
          </cell>
        </row>
        <row r="1599">
          <cell r="A1599" t="str">
            <v>HID-GRE-011</v>
          </cell>
          <cell r="B1599" t="str">
            <v>GRELHA DE FERRO FUNDIDO 30 X 30 CM</v>
          </cell>
          <cell r="C1599" t="str">
            <v>U</v>
          </cell>
          <cell r="D1599">
            <v>82.35</v>
          </cell>
        </row>
        <row r="1600">
          <cell r="A1600" t="str">
            <v>HID-GRE-005</v>
          </cell>
          <cell r="B1600" t="str">
            <v>GRELHA FUNDIDA 571-C, 10 X 10 CM</v>
          </cell>
          <cell r="C1600" t="str">
            <v>U</v>
          </cell>
          <cell r="D1600">
            <v>34.409999999999997</v>
          </cell>
        </row>
        <row r="1601">
          <cell r="A1601" t="str">
            <v>HID-GRE-010</v>
          </cell>
          <cell r="B1601" t="str">
            <v>GRELHA FUNDIDA 571-C, 15 X 15 CM</v>
          </cell>
          <cell r="C1601" t="str">
            <v>U</v>
          </cell>
          <cell r="D1601">
            <v>38.83</v>
          </cell>
        </row>
        <row r="1602">
          <cell r="A1602" t="str">
            <v>HID-GRE-015</v>
          </cell>
          <cell r="B1602" t="str">
            <v>GRELHA/PORTA GRELHA AÇO INOX, FECHO GIRATÓRIO 100 X 100 MM</v>
          </cell>
          <cell r="C1602" t="str">
            <v>U</v>
          </cell>
          <cell r="D1602">
            <v>24.47</v>
          </cell>
        </row>
        <row r="1603">
          <cell r="A1603" t="str">
            <v>HID-GRE-020</v>
          </cell>
          <cell r="B1603" t="str">
            <v>GRELHA/PORTA GRELHA AÇO INOX, FECHO GIRATÓRIO 150 X 150 MM</v>
          </cell>
          <cell r="C1603" t="str">
            <v>U</v>
          </cell>
          <cell r="D1603">
            <v>33.659999999999997</v>
          </cell>
        </row>
        <row r="1604">
          <cell r="A1604" t="str">
            <v>HID-HID-030</v>
          </cell>
          <cell r="B1604" t="str">
            <v>HIDRÔMETRO COM CAVALETE E REGISTRO D = 1" COPASA</v>
          </cell>
          <cell r="C1604" t="str">
            <v>U</v>
          </cell>
          <cell r="D1604">
            <v>379.12</v>
          </cell>
        </row>
        <row r="1605">
          <cell r="A1605" t="str">
            <v>HID-HID-020</v>
          </cell>
          <cell r="B1605" t="str">
            <v>HIDRÔMETRO COM CAVALETE E REGISTRO D = 1/2" COPASA</v>
          </cell>
          <cell r="C1605" t="str">
            <v>U</v>
          </cell>
          <cell r="D1605">
            <v>109.89</v>
          </cell>
        </row>
        <row r="1606">
          <cell r="A1606" t="str">
            <v>HID-HID-025</v>
          </cell>
          <cell r="B1606" t="str">
            <v>HIDRÔMETRO COM CAVALETE E REGISTRO D = 3/4" COPASA</v>
          </cell>
          <cell r="C1606" t="str">
            <v>U</v>
          </cell>
          <cell r="D1606">
            <v>184.65</v>
          </cell>
        </row>
        <row r="1607">
          <cell r="A1607" t="str">
            <v>HID-MIT-005</v>
          </cell>
          <cell r="B1607" t="str">
            <v>MITRA PVC RÍGIDO (TERMINAL DE VENTILAÇÃO TIPO) 75 MM</v>
          </cell>
          <cell r="C1607" t="str">
            <v>U</v>
          </cell>
          <cell r="D1607">
            <v>6.59</v>
          </cell>
        </row>
        <row r="1608">
          <cell r="A1608" t="str">
            <v>HID-BOM-015</v>
          </cell>
          <cell r="B1608" t="str">
            <v>MOTO-BOMBA 0,5 CV VM = 5M3/H 1 1/2" R = 1 1/2", TRIFÁSICA</v>
          </cell>
          <cell r="C1608" t="str">
            <v>U</v>
          </cell>
          <cell r="D1608">
            <v>1199.6099999999999</v>
          </cell>
        </row>
        <row r="1609">
          <cell r="A1609" t="str">
            <v>HID-BOM-020</v>
          </cell>
          <cell r="B1609" t="str">
            <v>MOTO-BOMBA 1 CV SUCÇÃO = 1 1/2" R = 1 1/4", VM = 5M3/H, HM = 16 M</v>
          </cell>
          <cell r="C1609" t="str">
            <v>U</v>
          </cell>
          <cell r="D1609">
            <v>1307.52</v>
          </cell>
        </row>
        <row r="1610">
          <cell r="A1610" t="str">
            <v>HID-RAL-010</v>
          </cell>
          <cell r="B1610" t="str">
            <v>RALO SECO PVC CÔNICO 100 X 40 MM COM GRELHA QUADRADA</v>
          </cell>
          <cell r="C1610" t="str">
            <v>U</v>
          </cell>
          <cell r="D1610">
            <v>23.26</v>
          </cell>
        </row>
        <row r="1611">
          <cell r="A1611" t="str">
            <v>HID-RAL-013</v>
          </cell>
          <cell r="B1611" t="str">
            <v>RALO SECO PVC CÔNICO 100 X 40 MM COM GRELHA REDONDA</v>
          </cell>
          <cell r="C1611" t="str">
            <v>U</v>
          </cell>
          <cell r="D1611">
            <v>23.26</v>
          </cell>
        </row>
        <row r="1612">
          <cell r="A1612" t="str">
            <v>HID-RAL-014</v>
          </cell>
          <cell r="B1612" t="str">
            <v>RALO SECO PVC QUADRADO 100 X 53 X 40 MM COM GRELHA BRANCA</v>
          </cell>
          <cell r="C1612" t="str">
            <v>U</v>
          </cell>
          <cell r="D1612">
            <v>18.54</v>
          </cell>
        </row>
        <row r="1613">
          <cell r="A1613" t="str">
            <v>HID-RAL-025</v>
          </cell>
          <cell r="B1613" t="str">
            <v>RALO SEMI- HEMISFÉRICO TIPO ABACAXI D = 100 MM</v>
          </cell>
          <cell r="C1613" t="str">
            <v>U</v>
          </cell>
          <cell r="D1613">
            <v>33.36</v>
          </cell>
        </row>
        <row r="1614">
          <cell r="A1614" t="str">
            <v>HID-RAL-015</v>
          </cell>
          <cell r="B1614" t="str">
            <v>RALO SEMI- HEMISFÉRICO TIPO ABACAXI D = 50 MM</v>
          </cell>
          <cell r="C1614" t="str">
            <v>U</v>
          </cell>
          <cell r="D1614">
            <v>26.48</v>
          </cell>
        </row>
        <row r="1615">
          <cell r="A1615" t="str">
            <v>HID-RAL-020</v>
          </cell>
          <cell r="B1615" t="str">
            <v>RALO SEMI- HEMISFÉRICO TIPO ABACAXI D = 75 MM</v>
          </cell>
          <cell r="C1615" t="str">
            <v>U</v>
          </cell>
          <cell r="D1615">
            <v>31.68</v>
          </cell>
        </row>
        <row r="1616">
          <cell r="A1616" t="str">
            <v>HID-RAL-012</v>
          </cell>
          <cell r="B1616" t="str">
            <v>RALO SIFONADO PVC CILINDRICO 100 X 70 X 40 MM COM GRELHA QUADRADA</v>
          </cell>
          <cell r="C1616" t="str">
            <v>U</v>
          </cell>
          <cell r="D1616">
            <v>19.43</v>
          </cell>
        </row>
        <row r="1617">
          <cell r="A1617" t="str">
            <v>HID-RAL-011</v>
          </cell>
          <cell r="B1617" t="str">
            <v>RALO SIFONADO PVC CILINDRÍCO 100 X 70 X 40 MM COM GRELHA REDONDA</v>
          </cell>
          <cell r="C1617" t="str">
            <v>U</v>
          </cell>
          <cell r="D1617">
            <v>19.43</v>
          </cell>
        </row>
        <row r="1618">
          <cell r="A1618" t="str">
            <v>HID-RAL-005</v>
          </cell>
          <cell r="B1618" t="str">
            <v>RALO SIFONADO PVC CÔNICO ALTURA REGULÁVEL 100 X 40 MM COM GRELHA METÁLICA</v>
          </cell>
          <cell r="C1618" t="str">
            <v>U</v>
          </cell>
          <cell r="D1618">
            <v>41.78</v>
          </cell>
        </row>
        <row r="1619">
          <cell r="A1619" t="str">
            <v>HID-RAL-007</v>
          </cell>
          <cell r="B1619" t="str">
            <v>RALO SIFONADO PVC CÔNICO 100 X 40 MM COM GRELHA REDONDA</v>
          </cell>
          <cell r="C1619" t="str">
            <v>U</v>
          </cell>
          <cell r="D1619">
            <v>17.66</v>
          </cell>
        </row>
        <row r="1620">
          <cell r="A1620" t="str">
            <v>HID-RAL-006</v>
          </cell>
          <cell r="B1620" t="str">
            <v>RALO SIFONADO PVC QUADRADO 100 X 53 X 40 MM COM GRELHA BRANCA</v>
          </cell>
          <cell r="C1620" t="str">
            <v>U</v>
          </cell>
          <cell r="D1620">
            <v>19.82</v>
          </cell>
        </row>
        <row r="1621">
          <cell r="A1621" t="str">
            <v>HID-REG-095</v>
          </cell>
          <cell r="B1621" t="str">
            <v>REGISTRO DE ESFERA EM PVC SOLDÁVEL, Ø 20 MM</v>
          </cell>
          <cell r="C1621" t="str">
            <v>U</v>
          </cell>
          <cell r="D1621">
            <v>15.79</v>
          </cell>
        </row>
        <row r="1622">
          <cell r="A1622" t="str">
            <v>HID-REG-100</v>
          </cell>
          <cell r="B1622" t="str">
            <v>REGISTRO DE ESFERA EM PVC SOLDÁVEL, Ø 25 MM</v>
          </cell>
          <cell r="C1622" t="str">
            <v>U</v>
          </cell>
          <cell r="D1622">
            <v>18.75</v>
          </cell>
        </row>
        <row r="1623">
          <cell r="A1623" t="str">
            <v>HID-REG-105</v>
          </cell>
          <cell r="B1623" t="str">
            <v>REGISTRO DE ESFERA EM PVC SOLDÁVEL, Ø 32 MM</v>
          </cell>
          <cell r="C1623" t="str">
            <v>U</v>
          </cell>
          <cell r="D1623">
            <v>26.44</v>
          </cell>
        </row>
        <row r="1624">
          <cell r="A1624" t="str">
            <v>HID-REG-110</v>
          </cell>
          <cell r="B1624" t="str">
            <v>REGISTRO DE ESFERA EM PVC SOLDÁVEL, Ø 40 MM</v>
          </cell>
          <cell r="C1624" t="str">
            <v>U</v>
          </cell>
          <cell r="D1624">
            <v>33.47</v>
          </cell>
        </row>
        <row r="1625">
          <cell r="A1625" t="str">
            <v>HID-REG-120</v>
          </cell>
          <cell r="B1625" t="str">
            <v>REGISTRO DE ESFERA EM PVC SOLDÁVEL, Ø 50 MM</v>
          </cell>
          <cell r="C1625" t="str">
            <v>U</v>
          </cell>
          <cell r="D1625">
            <v>34.799999999999997</v>
          </cell>
        </row>
        <row r="1626">
          <cell r="A1626" t="str">
            <v>HID-REG-125</v>
          </cell>
          <cell r="B1626" t="str">
            <v>REGISTRO DE ESFERA EM PVC SOLDÁVEL, Ø 60 MM</v>
          </cell>
          <cell r="C1626" t="str">
            <v>U</v>
          </cell>
          <cell r="D1626">
            <v>58.57</v>
          </cell>
        </row>
        <row r="1627">
          <cell r="A1627" t="str">
            <v>HID-REG-055</v>
          </cell>
          <cell r="B1627" t="str">
            <v>REGISTRO DE GAVETA BRUTO D = 100 MM (4") - PADRÃO MÉDIO</v>
          </cell>
          <cell r="C1627" t="str">
            <v>U</v>
          </cell>
          <cell r="D1627">
            <v>671.16</v>
          </cell>
        </row>
        <row r="1628">
          <cell r="A1628" t="str">
            <v>HID-REG-056</v>
          </cell>
          <cell r="B1628" t="str">
            <v>REGISTRO DE GAVETA BRUTO D = 100 MM (4") - PADRÃO POPULAR</v>
          </cell>
          <cell r="C1628" t="str">
            <v>U</v>
          </cell>
          <cell r="D1628">
            <v>393.13</v>
          </cell>
        </row>
        <row r="1629">
          <cell r="A1629" t="str">
            <v>HID-REG-015</v>
          </cell>
          <cell r="B1629" t="str">
            <v>REGISTRO DE GAVETA BRUTO D = 15 MM (1/2") - PADRÃO MÉDIO</v>
          </cell>
          <cell r="C1629" t="str">
            <v>U</v>
          </cell>
          <cell r="D1629">
            <v>37.909999999999997</v>
          </cell>
        </row>
        <row r="1630">
          <cell r="A1630" t="str">
            <v>HID-REG-016</v>
          </cell>
          <cell r="B1630" t="str">
            <v>REGISTRO DE GAVETA BRUTO D = 15 MM (1/2") - PADRÃO POPULAR</v>
          </cell>
          <cell r="C1630" t="str">
            <v>U</v>
          </cell>
          <cell r="D1630">
            <v>32.81</v>
          </cell>
        </row>
        <row r="1631">
          <cell r="A1631" t="str">
            <v>HID-REG-020</v>
          </cell>
          <cell r="B1631" t="str">
            <v>REGISTRO DE GAVETA BRUTO D = 20 MM (3/4") - PADRÃO MÉDIO</v>
          </cell>
          <cell r="C1631" t="str">
            <v>U</v>
          </cell>
          <cell r="D1631">
            <v>41.36</v>
          </cell>
        </row>
        <row r="1632">
          <cell r="A1632" t="str">
            <v>HID-REG-021</v>
          </cell>
          <cell r="B1632" t="str">
            <v>REGISTRO DE GAVETA BRUTO D = 20 MM (3/4") - PADRÃO POPULAR</v>
          </cell>
          <cell r="C1632" t="str">
            <v>U</v>
          </cell>
          <cell r="D1632">
            <v>33.6</v>
          </cell>
        </row>
        <row r="1633">
          <cell r="A1633" t="str">
            <v>HID-REG-025</v>
          </cell>
          <cell r="B1633" t="str">
            <v>REGISTRO DE GAVETA BRUTO D = 25 MM (1") - PADRÃO MÉDIO</v>
          </cell>
          <cell r="C1633" t="str">
            <v>U</v>
          </cell>
          <cell r="D1633">
            <v>49.16</v>
          </cell>
        </row>
        <row r="1634">
          <cell r="A1634" t="str">
            <v>HID-REG-026</v>
          </cell>
          <cell r="B1634" t="str">
            <v>REGISTRO DE GAVETA BRUTO D = 25 MM (1") - PADRÃO POPULAR</v>
          </cell>
          <cell r="C1634" t="str">
            <v>U</v>
          </cell>
          <cell r="D1634">
            <v>41.57</v>
          </cell>
        </row>
        <row r="1635">
          <cell r="A1635" t="str">
            <v>HID-REG-030</v>
          </cell>
          <cell r="B1635" t="str">
            <v>REGISTRO DE GAVETA BRUTO D = 32 MM (1 1/4") - PADRÃO MÉDIO</v>
          </cell>
          <cell r="C1635" t="str">
            <v>U</v>
          </cell>
          <cell r="D1635">
            <v>67.849999999999994</v>
          </cell>
        </row>
        <row r="1636">
          <cell r="A1636" t="str">
            <v>HID-REG-031</v>
          </cell>
          <cell r="B1636" t="str">
            <v>REGISTRO DE GAVETA BRUTO D = 32 MM (1 1/4") - PADRÃO POPULAR</v>
          </cell>
          <cell r="C1636" t="str">
            <v>U</v>
          </cell>
          <cell r="D1636">
            <v>60.48</v>
          </cell>
        </row>
        <row r="1637">
          <cell r="A1637" t="str">
            <v>HID-REG-035</v>
          </cell>
          <cell r="B1637" t="str">
            <v>REGISTRO DE GAVETA BRUTO D = 40 MM (1 1/2") - PADRÃO MÉDIO</v>
          </cell>
          <cell r="C1637" t="str">
            <v>U</v>
          </cell>
          <cell r="D1637">
            <v>81.86</v>
          </cell>
        </row>
        <row r="1638">
          <cell r="A1638" t="str">
            <v>HID-REG-036</v>
          </cell>
          <cell r="B1638" t="str">
            <v>REGISTRO DE GAVETA BRUTO D = 40 MM (1 1/2") - PADRÃO POPULAR</v>
          </cell>
          <cell r="C1638" t="str">
            <v>U</v>
          </cell>
          <cell r="D1638">
            <v>68.28</v>
          </cell>
        </row>
        <row r="1639">
          <cell r="A1639" t="str">
            <v>HID-REG-040</v>
          </cell>
          <cell r="B1639" t="str">
            <v>REGISTRO DE GAVETA BRUTO D = 50 MM (2") - PADRÃO MÉDIO</v>
          </cell>
          <cell r="C1639" t="str">
            <v>U</v>
          </cell>
          <cell r="D1639">
            <v>118.67</v>
          </cell>
        </row>
        <row r="1640">
          <cell r="A1640" t="str">
            <v>HID-REG-041</v>
          </cell>
          <cell r="B1640" t="str">
            <v>REGISTRO DE GAVETA BRUTO D = 50 MM (2") - PADRÃO POPULAR</v>
          </cell>
          <cell r="C1640" t="str">
            <v>U</v>
          </cell>
          <cell r="D1640">
            <v>82.97</v>
          </cell>
        </row>
        <row r="1641">
          <cell r="A1641" t="str">
            <v>HID-REG-045</v>
          </cell>
          <cell r="B1641" t="str">
            <v>REGISTRO DE GAVETA BRUTO D = 65 MM (2 1/2") - PADRÃO MÉDIO</v>
          </cell>
          <cell r="C1641" t="str">
            <v>U</v>
          </cell>
          <cell r="D1641">
            <v>305.94</v>
          </cell>
        </row>
        <row r="1642">
          <cell r="A1642" t="str">
            <v>HID-REG-046</v>
          </cell>
          <cell r="B1642" t="str">
            <v>REGISTRO DE GAVETA BRUTO D = 65 MM (2 1/2") - PADRÃO POPULAR</v>
          </cell>
          <cell r="C1642" t="str">
            <v>U</v>
          </cell>
          <cell r="D1642">
            <v>145.19999999999999</v>
          </cell>
        </row>
        <row r="1643">
          <cell r="A1643" t="str">
            <v>HID-REG-130</v>
          </cell>
          <cell r="B1643" t="str">
            <v>REGISTRO DE GAVETA BRUTO D = 75 MM (2 1/2"), COM VOLANTE</v>
          </cell>
          <cell r="C1643" t="str">
            <v>U</v>
          </cell>
          <cell r="D1643">
            <v>127.48</v>
          </cell>
        </row>
        <row r="1644">
          <cell r="A1644" t="str">
            <v>HID-REG-050</v>
          </cell>
          <cell r="B1644" t="str">
            <v>REGISTRO DE GAVETA BRUTO D = 80 MM (3") - PADRÃO MÉDIO</v>
          </cell>
          <cell r="C1644" t="str">
            <v>U</v>
          </cell>
          <cell r="D1644">
            <v>433.83</v>
          </cell>
        </row>
        <row r="1645">
          <cell r="A1645" t="str">
            <v>HID-REG-050D</v>
          </cell>
          <cell r="B1645" t="str">
            <v>REGISTRO DE GAVETA BRUTO D = 80 MM (3") - PADRÃO POPULAR</v>
          </cell>
          <cell r="C1645" t="str">
            <v>U</v>
          </cell>
          <cell r="D1645">
            <v>242.34</v>
          </cell>
        </row>
        <row r="1646">
          <cell r="A1646" t="str">
            <v>HID-REG-070</v>
          </cell>
          <cell r="B1646" t="str">
            <v>REGISTRO DE GAVETA COM CANOPLA D = 15 MM (1/2") - PADRÃO MÉDIO</v>
          </cell>
          <cell r="C1646" t="str">
            <v>U</v>
          </cell>
          <cell r="D1646">
            <v>54.6</v>
          </cell>
        </row>
        <row r="1647">
          <cell r="A1647" t="str">
            <v>HID-REG-071</v>
          </cell>
          <cell r="B1647" t="str">
            <v>REGISTRO DE GAVETA COM CANOPLA D = 15 MM (1/2") - PADRÃO POPULAR</v>
          </cell>
          <cell r="C1647" t="str">
            <v>U</v>
          </cell>
          <cell r="D1647">
            <v>49.45</v>
          </cell>
        </row>
        <row r="1648">
          <cell r="A1648" t="str">
            <v>HID-REG-075</v>
          </cell>
          <cell r="B1648" t="str">
            <v>REGISTRO DE GAVETA COM CANOPLA D = 20 MM (3/4") - PADRÃO MÉDIO</v>
          </cell>
          <cell r="C1648" t="str">
            <v>U</v>
          </cell>
          <cell r="D1648">
            <v>59.13</v>
          </cell>
        </row>
        <row r="1649">
          <cell r="A1649" t="str">
            <v>HID-REG-076</v>
          </cell>
          <cell r="B1649" t="str">
            <v>REGISTRO DE GAVETA COM CANOPLA D = 20 MM (3/4") - PADRÃO POPULAR</v>
          </cell>
          <cell r="C1649" t="str">
            <v>U</v>
          </cell>
          <cell r="D1649">
            <v>53.32</v>
          </cell>
        </row>
        <row r="1650">
          <cell r="A1650" t="str">
            <v>HID-REG-080</v>
          </cell>
          <cell r="B1650" t="str">
            <v>REGISTRO DE GAVETA COM CANOPLA D = 25 MM (1") - PADRÃO MÉDIO</v>
          </cell>
          <cell r="C1650" t="str">
            <v>U</v>
          </cell>
          <cell r="D1650">
            <v>67.44</v>
          </cell>
        </row>
        <row r="1651">
          <cell r="A1651" t="str">
            <v>HID-REG-081</v>
          </cell>
          <cell r="B1651" t="str">
            <v>REGISTRO DE GAVETA COM CANOPLA D = 25 MM (1") - PADRÃO POPULAR</v>
          </cell>
          <cell r="C1651" t="str">
            <v>U</v>
          </cell>
          <cell r="D1651">
            <v>60.86</v>
          </cell>
        </row>
        <row r="1652">
          <cell r="A1652" t="str">
            <v>HID-REG-085</v>
          </cell>
          <cell r="B1652" t="str">
            <v>REGISTRO DE GAVETA COM CANOPLA D = 32 MM (1 1/4") - PADRÃO MÉDIO</v>
          </cell>
          <cell r="C1652" t="str">
            <v>U</v>
          </cell>
          <cell r="D1652">
            <v>114.44</v>
          </cell>
        </row>
        <row r="1653">
          <cell r="A1653" t="str">
            <v>HID-REG-086</v>
          </cell>
          <cell r="B1653" t="str">
            <v>REGISTRO DE GAVETA COM CANOPLA D = 32 MM (1 1/4") - PADRÃO POPULAR</v>
          </cell>
          <cell r="C1653" t="str">
            <v>U</v>
          </cell>
          <cell r="D1653">
            <v>87.96</v>
          </cell>
        </row>
        <row r="1654">
          <cell r="A1654" t="str">
            <v>HID-REG-090</v>
          </cell>
          <cell r="B1654" t="str">
            <v>REGISTRO DE GAVETA COM CANOPLA D = 40 MM (1 1/2") - PADRÃO MÉDIO</v>
          </cell>
          <cell r="C1654" t="str">
            <v>U</v>
          </cell>
          <cell r="D1654">
            <v>113.22</v>
          </cell>
        </row>
        <row r="1655">
          <cell r="A1655" t="str">
            <v>HID-REG-091</v>
          </cell>
          <cell r="B1655" t="str">
            <v>REGISTRO DE GAVETA COM CANOPLA D = 40 MM (1 1/2") - PADRÃO POPULAR</v>
          </cell>
          <cell r="C1655" t="str">
            <v>U</v>
          </cell>
          <cell r="D1655">
            <v>90.5</v>
          </cell>
        </row>
        <row r="1656">
          <cell r="A1656" t="str">
            <v>HID-REG-092</v>
          </cell>
          <cell r="B1656" t="str">
            <v>REGISTRO DE GAVETA COM CANOPLA D = 50 MM (2") - PADRÃO MÉDIO</v>
          </cell>
          <cell r="C1656" t="str">
            <v>U</v>
          </cell>
          <cell r="D1656">
            <v>138.01</v>
          </cell>
        </row>
        <row r="1657">
          <cell r="A1657" t="str">
            <v>HID-REG-093</v>
          </cell>
          <cell r="B1657" t="str">
            <v>REGISTRO DE GAVETA COM CANOPLA D = 50 MM (2") - PADRÃO POPULAR</v>
          </cell>
          <cell r="C1657" t="str">
            <v>U</v>
          </cell>
          <cell r="D1657">
            <v>82.83</v>
          </cell>
        </row>
        <row r="1658">
          <cell r="A1658" t="str">
            <v>HID-REG-005</v>
          </cell>
          <cell r="B1658" t="str">
            <v>REGISTRO PRESSÃO COM CANOPLA CROMADO D = 15 MM (1/2") - PADRÃO MÉDIO</v>
          </cell>
          <cell r="C1658" t="str">
            <v>U</v>
          </cell>
          <cell r="D1658">
            <v>55.62</v>
          </cell>
        </row>
        <row r="1659">
          <cell r="A1659" t="str">
            <v>HID-REG-006</v>
          </cell>
          <cell r="B1659" t="str">
            <v>REGISTRO PRESSÃO COM CANOPLA CROMADO D = 15 MM (1/2") - PADRÃO POPULAR</v>
          </cell>
          <cell r="C1659" t="str">
            <v>U</v>
          </cell>
          <cell r="D1659">
            <v>50.32</v>
          </cell>
        </row>
        <row r="1660">
          <cell r="A1660" t="str">
            <v>HID-REG-010</v>
          </cell>
          <cell r="B1660" t="str">
            <v>REGISTRO PRESSÃO COM CANOPLA CROMADO D = 20 MM (3/4") - PADRÃO MÉDIO</v>
          </cell>
          <cell r="C1660" t="str">
            <v>U</v>
          </cell>
          <cell r="D1660">
            <v>56.9</v>
          </cell>
        </row>
        <row r="1661">
          <cell r="A1661" t="str">
            <v>HID-REG-011</v>
          </cell>
          <cell r="B1661" t="str">
            <v>REGISTRO PRESSÃO COM CANOPLA CROMADO D = 20 MM (3/4") - PADRÃO POPULAR</v>
          </cell>
          <cell r="C1661" t="str">
            <v>U</v>
          </cell>
          <cell r="D1661">
            <v>51.42</v>
          </cell>
        </row>
        <row r="1662">
          <cell r="A1662" t="str">
            <v>HID-TAM-005</v>
          </cell>
          <cell r="B1662" t="str">
            <v>TAMPA INSPEÇÃO PARA CAIXA 580 - C 10 X 10 CM</v>
          </cell>
          <cell r="C1662" t="str">
            <v>U</v>
          </cell>
          <cell r="D1662">
            <v>76</v>
          </cell>
        </row>
        <row r="1663">
          <cell r="A1663" t="str">
            <v>HID-TAM-010</v>
          </cell>
          <cell r="B1663" t="str">
            <v>TAMPA INSPEÇÃO PARA CAIXA 580 - C 15 X 15 CM</v>
          </cell>
          <cell r="C1663" t="str">
            <v>U</v>
          </cell>
          <cell r="D1663">
            <v>96.38</v>
          </cell>
        </row>
        <row r="1664">
          <cell r="A1664" t="str">
            <v>-</v>
          </cell>
          <cell r="B1664" t="str">
            <v>IIO-001  - INSTALAÇÕES INICIAIS DA OBRA</v>
          </cell>
          <cell r="C1664" t="str">
            <v/>
          </cell>
          <cell r="D1664">
            <v>0</v>
          </cell>
        </row>
        <row r="1665">
          <cell r="A1665" t="str">
            <v>IIO-ARE-070</v>
          </cell>
          <cell r="B1665" t="str">
            <v>ÁREA COBERTA EM TELHA FIBROCIMENTO PARA BANCAS - PADRÃO DEER-MG</v>
          </cell>
          <cell r="C1665" t="str">
            <v>M2</v>
          </cell>
          <cell r="D1665">
            <v>147.19</v>
          </cell>
        </row>
        <row r="1666">
          <cell r="A1666" t="str">
            <v>IIO-SAN-005</v>
          </cell>
          <cell r="B1666" t="str">
            <v>BANHEIRO QUÍMICO 110 X 120 X 230 CM COM MANUTENÇÃO</v>
          </cell>
          <cell r="C1666" t="str">
            <v>MÊS</v>
          </cell>
          <cell r="D1666">
            <v>515</v>
          </cell>
        </row>
        <row r="1667">
          <cell r="A1667" t="str">
            <v>IIO-BAR-046</v>
          </cell>
          <cell r="B1667" t="str">
            <v>BARRACÃO DE OBRA, INCLUSIVE SANITÁRIOS</v>
          </cell>
          <cell r="C1667" t="str">
            <v>M2</v>
          </cell>
          <cell r="D1667">
            <v>428.49</v>
          </cell>
        </row>
        <row r="1668">
          <cell r="A1668" t="str">
            <v>IIO-BAR-015</v>
          </cell>
          <cell r="B1668" t="str">
            <v>BARRACÃO DEPÓSITO E FERRAMENTARIA TIPO I, A = 14,52 M2 (OBRA DE PEQUENO PORTE, EFETIVO ATÉ 30 HOMENS), INCLUSIVE MOBILIÁRIO - PADRÃO DEER-MG</v>
          </cell>
          <cell r="C1668" t="str">
            <v>U</v>
          </cell>
          <cell r="D1668">
            <v>5467.75</v>
          </cell>
        </row>
        <row r="1669">
          <cell r="A1669" t="str">
            <v>IIO-BAR-020</v>
          </cell>
          <cell r="B1669" t="str">
            <v>BARRACÃO DEPÓSITO E FERRAMENTARIA TIPO II, A = 25,41 M2 (OBRA DE MÉDIO PORTE, EFETIVO DE 30 A 60 HOMENS), INCLUSIVE MOBILIÁRIO - PADRÃO DEER-MG</v>
          </cell>
          <cell r="C1669" t="str">
            <v>U</v>
          </cell>
          <cell r="D1669">
            <v>9121.7199999999993</v>
          </cell>
        </row>
        <row r="1670">
          <cell r="A1670" t="str">
            <v>IIO-BAR-025</v>
          </cell>
          <cell r="B1670" t="str">
            <v>BARRACÃO INSTALAÇÃO SANITÁRIA TIPO I, A = 14,52 M2 (OBRA DE PEQUENO PORTE, EFETIVO ATÉ 30 HOMENS) - PADRÃO DEER-MG</v>
          </cell>
          <cell r="C1670" t="str">
            <v>U</v>
          </cell>
          <cell r="D1670">
            <v>7618.96</v>
          </cell>
        </row>
        <row r="1671">
          <cell r="A1671" t="str">
            <v>IIO-BAR-030</v>
          </cell>
          <cell r="B1671" t="str">
            <v>BARRACÃO INSTALAÇÃO SANITÁRIA TIPO II, A = 18,15 M2 (OBRA DE MÉDIO PORTE, EFETIVO DE 30 A 60 HOMENS) - PADRÃO DEER-MG</v>
          </cell>
          <cell r="C1671" t="str">
            <v>U</v>
          </cell>
          <cell r="D1671">
            <v>9340.8799999999992</v>
          </cell>
        </row>
        <row r="1672">
          <cell r="A1672" t="str">
            <v>IIO-BAR-035</v>
          </cell>
          <cell r="B1672" t="str">
            <v>BARRACÃO INSTALAÇÃO SANITÁRIA TIPO III, A = 25,41 M2 (OBRA DE GRANDE PORTE, EFETIVO ACIMA DE 60 HOMENS) - PADRÃO DEER-MG</v>
          </cell>
          <cell r="C1672" t="str">
            <v>U</v>
          </cell>
          <cell r="D1672">
            <v>12715.35</v>
          </cell>
        </row>
        <row r="1673">
          <cell r="A1673" t="str">
            <v>IIO-BAR-005</v>
          </cell>
          <cell r="B1673" t="str">
            <v>BARRACÃO PESSOAL - VESTÁRIO TIPO I, A = 25,41 M2, INCLUSIVE MOBILIÁRIO (OBRA DE PEQUENO PORTE, EFETIVO ATÉ 30 HOMENS) - PADRÃO DEER-MG</v>
          </cell>
          <cell r="C1673" t="str">
            <v>U</v>
          </cell>
          <cell r="D1673">
            <v>9028.82</v>
          </cell>
        </row>
        <row r="1674">
          <cell r="A1674" t="str">
            <v>IIO-BAR-010</v>
          </cell>
          <cell r="B1674" t="str">
            <v>BARRACÃO PESSOAL - VESTIÁRIO TIPO II, A = 67,76 M2, INCLUSIVE MOBILIÁRIO (OBRA DE MÉDIO PORTE, EFETIVO DE 30 A 60 HOMENS) - PADRÃO DEER-MG</v>
          </cell>
          <cell r="C1674" t="str">
            <v>U</v>
          </cell>
          <cell r="D1674">
            <v>19191.62</v>
          </cell>
        </row>
        <row r="1675">
          <cell r="A1675" t="str">
            <v>IIO-BAR-040</v>
          </cell>
          <cell r="B1675" t="str">
            <v>BARRACÃO REFEITÓRIO TIPO I, A = 18,15 M2 (OBRA DE MÉDIO PORTE, EFETIVO DE 30 A 60 HOMENS) - PADRÃO DEER-MG</v>
          </cell>
          <cell r="C1675" t="str">
            <v>U</v>
          </cell>
          <cell r="D1675">
            <v>6665.08</v>
          </cell>
        </row>
        <row r="1676">
          <cell r="A1676" t="str">
            <v>IIO-BAR-045</v>
          </cell>
          <cell r="B1676" t="str">
            <v>BARRACÃO REFEITÓRIO TIPO II, A = 25,41 M2 (OBRA DE GRANDE PORTE, EFETIVO ACIMA DE 60 HOMENS) - PADRÃO DEER-MG</v>
          </cell>
          <cell r="C1676" t="str">
            <v>U</v>
          </cell>
          <cell r="D1676">
            <v>8975.64</v>
          </cell>
        </row>
        <row r="1677">
          <cell r="A1677" t="str">
            <v>IIO-CER-025</v>
          </cell>
          <cell r="B1677" t="str">
            <v>CERCA DE 5 FIOS DE ARAME FARPA DO E MOURÕES DE EUCALIPTO</v>
          </cell>
          <cell r="C1677" t="str">
            <v>M</v>
          </cell>
          <cell r="D1677">
            <v>22.83</v>
          </cell>
        </row>
        <row r="1678">
          <cell r="A1678" t="str">
            <v>IIO-SIN-015</v>
          </cell>
          <cell r="B1678" t="str">
            <v>CONE EM PVC H = 75 CM</v>
          </cell>
          <cell r="C1678" t="str">
            <v>M</v>
          </cell>
          <cell r="D1678">
            <v>36.32</v>
          </cell>
        </row>
        <row r="1679">
          <cell r="A1679" t="str">
            <v>IIO-CON-045</v>
          </cell>
          <cell r="B1679" t="str">
            <v>CONTAINER (6,0X2,3X2,5M) COM ISOLAMENTO TÉRMICO - DEPÓSITO E FERRAMENTARIA COM LAVATÓRIO</v>
          </cell>
          <cell r="C1679" t="str">
            <v>MÊS</v>
          </cell>
          <cell r="D1679">
            <v>756.56</v>
          </cell>
        </row>
        <row r="1680">
          <cell r="A1680" t="str">
            <v>IIO-CON-010</v>
          </cell>
          <cell r="B1680" t="str">
            <v>CONTAINER (6,0X2,3X2,5M) COM ISOLAMENTO TÉRMICO - ESCRITÓRIO COM AR CONDICIONADO</v>
          </cell>
          <cell r="C1680" t="str">
            <v>MÊS</v>
          </cell>
          <cell r="D1680">
            <v>802.85</v>
          </cell>
        </row>
        <row r="1681">
          <cell r="A1681" t="str">
            <v>IIO-CON-015</v>
          </cell>
          <cell r="B1681" t="str">
            <v>CONTAINER (6,0X2,3X2,5M) COM ISOLAMENTO TÉRMICO - ESCRITÓRIO COM AR CONDICIONADO E SANITÁRIO COMPLETO</v>
          </cell>
          <cell r="C1681" t="str">
            <v>MÊS</v>
          </cell>
          <cell r="D1681">
            <v>792.72</v>
          </cell>
        </row>
        <row r="1682">
          <cell r="A1682" t="str">
            <v>IIO-CON-040</v>
          </cell>
          <cell r="B1682" t="str">
            <v>CONTAINER (6,0X2,3X2,5M) COM ISOLAMENTO TÉRMICO - REFEITÓRIO COMPLETO</v>
          </cell>
          <cell r="C1682" t="str">
            <v>MÊS</v>
          </cell>
          <cell r="D1682">
            <v>652.14</v>
          </cell>
        </row>
        <row r="1683">
          <cell r="A1683" t="str">
            <v>IIO-CON-025</v>
          </cell>
          <cell r="B1683" t="str">
            <v>CONTAINER (6,0X2,3X2,5M) COM ISOLAMENTO TÉRMICO - VESTIÁRIO BOX COM SETE (7) CHUVEIROS, DOIS (2) LAVATÓRIOS COMPLETOS E UM (1) MICTÓRIO COMPLETO</v>
          </cell>
          <cell r="C1683" t="str">
            <v>MÊS</v>
          </cell>
          <cell r="D1683">
            <v>896.99</v>
          </cell>
        </row>
        <row r="1684">
          <cell r="A1684" t="str">
            <v>IIO-CON-035</v>
          </cell>
          <cell r="B1684" t="str">
            <v>CONTAINER (6,0X2,3X2,5M) COM ISOLAMENTO TÉRMICO - VESTIÁRIO COM BANCO E ARMÁRIO</v>
          </cell>
          <cell r="C1684" t="str">
            <v>MÊS</v>
          </cell>
          <cell r="D1684">
            <v>625.23</v>
          </cell>
        </row>
        <row r="1685">
          <cell r="A1685" t="str">
            <v>IIO-CON-030</v>
          </cell>
          <cell r="B1685" t="str">
            <v>CONTAINER (6,0X2,3X2,5M) COM ISOLAMENTO TÉRMICO - VESTIÁRIO COM QUATRO (4) CHUVEIROS, TRÊS (3) SANITÁRIOS, UM (1) LAVATÓRIO E UM (1) MICTÓRIO COMPLETO</v>
          </cell>
          <cell r="C1685" t="str">
            <v>MÊS</v>
          </cell>
          <cell r="D1685">
            <v>896.99</v>
          </cell>
        </row>
        <row r="1686">
          <cell r="A1686" t="str">
            <v>IIO-CON-020</v>
          </cell>
          <cell r="B1686" t="str">
            <v>CONTAINER (6,0X2,3X2,5M) COM ISOLAMENTO TÉRMICO - VESTIÁRIO COM SETE (7) CHUVEIROS E DOIS (2) LAVATÓRIOS COMPLETOS</v>
          </cell>
          <cell r="C1686" t="str">
            <v>MÊS</v>
          </cell>
          <cell r="D1686">
            <v>896.99</v>
          </cell>
        </row>
        <row r="1687">
          <cell r="A1687" t="str">
            <v>IIO-ESC-015</v>
          </cell>
          <cell r="B1687" t="str">
            <v>ESCRITÓRIO DA EMPREITEIRA TIPO I, A = 18,15 M2, INCLUSIVE MOBILIÁRIO (OBRA DE PEQUENO A MÉDIO PORTE, EFETIVO ATÉ 60 HOMENS, DE CURTA A MÉDIA DURAÇÃO) - PADRÃO DEER-MG</v>
          </cell>
          <cell r="C1687" t="str">
            <v>U</v>
          </cell>
          <cell r="D1687">
            <v>7902.83</v>
          </cell>
        </row>
        <row r="1688">
          <cell r="A1688" t="str">
            <v>IIO-ESC-020</v>
          </cell>
          <cell r="B1688" t="str">
            <v>ESCRITÓRIO DA EMPREITEIRA TIPO II,A = 21,78 M2, INCLUSIVE MOBILIÁRIO (OBRA DE GRANDE PORTE, EFETIVO ACIMA 60 HOMENS, DE LONGA DURAÇÃO) - PADRÃO DEER-MG</v>
          </cell>
          <cell r="C1688" t="str">
            <v>U</v>
          </cell>
          <cell r="D1688">
            <v>9539.33</v>
          </cell>
        </row>
        <row r="1689">
          <cell r="A1689" t="str">
            <v>IIO-ESC-005</v>
          </cell>
          <cell r="B1689" t="str">
            <v>ESCRITÓRIO DA FISCALIZAÇÃO TIPO I, A = 18,15 M2, INCLUSIVE MOBILIÁRIO (OBRA DE PEQUENO A MÉDIO PORTE, EFETIVO ATÉ 60 HOMENS, DE CURTA A MÉDIA DURAÇÃO) - PADRÃO DEER-MG</v>
          </cell>
          <cell r="C1689" t="str">
            <v>U</v>
          </cell>
          <cell r="D1689">
            <v>7875.59</v>
          </cell>
        </row>
        <row r="1690">
          <cell r="A1690" t="str">
            <v>IIO-ESC-010</v>
          </cell>
          <cell r="B1690" t="str">
            <v>ESCRITÓRIO DA FISCALIZAÇÃO TIPO II, A = 21,78 M2, INCLUSIVE MOBILIÁRIO (OBRA DE GRANDE PORTE, EFETIVO ACIMA 60 HOMENS, DE LONGA DURAÇÃO) - PADRÃO DEER-MG</v>
          </cell>
          <cell r="C1690" t="str">
            <v>U</v>
          </cell>
          <cell r="D1690">
            <v>9510.08</v>
          </cell>
        </row>
        <row r="1691">
          <cell r="A1691" t="str">
            <v>IIO-SIN-010</v>
          </cell>
          <cell r="B1691" t="str">
            <v>FITA ZEBRADA AMARELA PARA SINALIZAÇÃO L = 7 M</v>
          </cell>
          <cell r="C1691" t="str">
            <v>M</v>
          </cell>
          <cell r="D1691">
            <v>2.59</v>
          </cell>
        </row>
        <row r="1692">
          <cell r="A1692" t="str">
            <v>IIO-PLA-005</v>
          </cell>
          <cell r="B1692" t="str">
            <v>FORNECIMENTO E COLOCAÇÃO DE PLACA DE OBRA EM CHAPA GALVANIZADA (3,00 X 1,5 0 M) - EM CHAPA GALVANIZADA 0,26 AFIXADAS COM REBITES 540 E PARAFUSOS 3/8, EM ESTRUTURA METÁLICA VIGA U 2" ENRIJECIDA COM METALON 20 X 20, SUPORTE EM EUCALIPTO AUTOCLAVADO PINTADAS</v>
          </cell>
          <cell r="C1692" t="str">
            <v>U</v>
          </cell>
          <cell r="D1692">
            <v>1088.6400000000001</v>
          </cell>
        </row>
        <row r="1693">
          <cell r="A1693" t="str">
            <v>IIO-PLA-010</v>
          </cell>
          <cell r="B1693" t="str">
            <v>FORNECIMENTO E COLOCAÇÃO DE PLACA DE OBRA EM CHAPA GALVANIZADA (6,00 X 3,00 M) - EM CHAPA GALVANIZADA 0,26 AFIXADAS COM REBITES 540 E PARAFUSOS 3/8, EM ESTRUTURA METÁLICA VIGA U 2" ENRIJECIDA COM METALON 20 X 20, SUPORTE EM EUCALIPTO AUTOCLAVADO PINTADAS</v>
          </cell>
          <cell r="C1693" t="str">
            <v>U</v>
          </cell>
          <cell r="D1693">
            <v>2708.64</v>
          </cell>
        </row>
        <row r="1694">
          <cell r="A1694" t="str">
            <v>IIO-PLA-015</v>
          </cell>
          <cell r="B1694" t="str">
            <v>FORNECIMENTO E COLOCAÇÃO DE PLACAS DE OBRAS EM CHAPA GALVANIZADA (4,00 X 2,00 M ) SÃO CONFECCIONADAS EM CHAPA GALVANIZADA 26. AS CHAPAS SERÃO AFIXADAS COM REBITES 410 E PARAFUSOS 3/8, EM UMA ESTRUTURA METÁLICA COM VIGA U 2" ENRIJECIDA E METALON 20MMX20MM,334</v>
          </cell>
          <cell r="C1694" t="str">
            <v>U</v>
          </cell>
          <cell r="D1694">
            <v>1616.64</v>
          </cell>
        </row>
        <row r="1695">
          <cell r="A1695" t="str">
            <v>IIO-LIG-005</v>
          </cell>
          <cell r="B1695" t="str">
            <v>LIGAÇÃO PREDIAL DE ÁGUA 1/2" CAVALETE SIMPLES - COPASA</v>
          </cell>
          <cell r="C1695" t="str">
            <v>U</v>
          </cell>
          <cell r="D1695">
            <v>214.39</v>
          </cell>
        </row>
        <row r="1696">
          <cell r="A1696" t="str">
            <v>IIO-LIG-010</v>
          </cell>
          <cell r="B1696" t="str">
            <v>LIGAÇÃO PROVISÓRIA DE LUZ E FORÇA-PADRÃO PROVISÓRIO 30KVA</v>
          </cell>
          <cell r="C1696" t="str">
            <v>U</v>
          </cell>
          <cell r="D1696">
            <v>519.85</v>
          </cell>
        </row>
        <row r="1697">
          <cell r="A1697" t="str">
            <v>IIO-CON-005</v>
          </cell>
          <cell r="B1697" t="str">
            <v>MOBILIZAÇÃO E DESMOBILIZAÇÃO DE CONTAINER, INCLUSIVE INSTALAÇÃO E TRANSPORTE COM CAMINHÃO GUINDAUTO (MUNCK)</v>
          </cell>
          <cell r="C1697" t="str">
            <v>UN</v>
          </cell>
          <cell r="D1697">
            <v>680</v>
          </cell>
        </row>
        <row r="1698">
          <cell r="A1698" t="str">
            <v>IIO-SIN-005</v>
          </cell>
          <cell r="B1698" t="str">
            <v>PROTEÇÃO COM FITA ZEBRADA AMARELA L = 7 M E PEÇA 7 X 7 CM</v>
          </cell>
          <cell r="C1698" t="str">
            <v>M</v>
          </cell>
          <cell r="D1698">
            <v>5.65</v>
          </cell>
        </row>
        <row r="1699">
          <cell r="A1699" t="str">
            <v>IIO-TAP-040</v>
          </cell>
          <cell r="B1699" t="str">
            <v>REMANEJAMENTO DE TAPUME</v>
          </cell>
          <cell r="C1699" t="str">
            <v>M2</v>
          </cell>
          <cell r="D1699">
            <v>6.67</v>
          </cell>
        </row>
        <row r="1700">
          <cell r="A1700" t="str">
            <v>IIO-TAP-026</v>
          </cell>
          <cell r="B1700" t="str">
            <v>TAPUME COM TELA DE POLIETILENO</v>
          </cell>
          <cell r="C1700" t="str">
            <v>M</v>
          </cell>
          <cell r="D1700">
            <v>11.63</v>
          </cell>
        </row>
        <row r="1701">
          <cell r="A1701" t="str">
            <v>IIO-TAP-020</v>
          </cell>
          <cell r="B1701" t="str">
            <v>TAPUME DE CHAPA DE MADEIRA 6 MM 2,20 X 1,22 M, H = 2,20 M, ABERTURA E PORTÃO</v>
          </cell>
          <cell r="C1701" t="str">
            <v>M2</v>
          </cell>
          <cell r="D1701">
            <v>90.07</v>
          </cell>
        </row>
        <row r="1702">
          <cell r="A1702" t="str">
            <v>IIO-TAP-035</v>
          </cell>
          <cell r="B1702" t="str">
            <v>TAPUME DE TELA GALVANIZAADA # 2, FIO 14 COM BASE DE CONCRETO</v>
          </cell>
          <cell r="C1702" t="str">
            <v>M2</v>
          </cell>
          <cell r="D1702">
            <v>47.9</v>
          </cell>
        </row>
        <row r="1703">
          <cell r="A1703" t="str">
            <v>IIO-TAP-030</v>
          </cell>
          <cell r="B1703" t="str">
            <v>TAPUME DE TELA GALVANIZAADA # 2, FIO 14 COM FIXAÇÃO ENTERRADA</v>
          </cell>
          <cell r="C1703" t="str">
            <v>M2</v>
          </cell>
          <cell r="D1703">
            <v>49.57</v>
          </cell>
        </row>
        <row r="1704">
          <cell r="A1704" t="str">
            <v>IIO-TAP-005</v>
          </cell>
          <cell r="B1704" t="str">
            <v>TAPUME EM CHAPA COMPENSADO DE 12 MM E PONTALETES H = 2,20 M</v>
          </cell>
          <cell r="C1704" t="str">
            <v>M</v>
          </cell>
          <cell r="D1704">
            <v>131.27000000000001</v>
          </cell>
        </row>
        <row r="1705">
          <cell r="A1705" t="str">
            <v>IIO-TAP-010</v>
          </cell>
          <cell r="B1705" t="str">
            <v>TAPUME REMOVÍVEL DE COMPENSADO TIPO A, H = 2,20 M (PADRÃO DEER-MG - COM REMOÇÃO)</v>
          </cell>
          <cell r="C1705" t="str">
            <v>M</v>
          </cell>
          <cell r="D1705">
            <v>156.66</v>
          </cell>
        </row>
        <row r="1706">
          <cell r="A1706" t="str">
            <v>IIO-TAP-015</v>
          </cell>
          <cell r="B1706" t="str">
            <v>TAPUME REMOVÍVEL DE COMPENSADO TIPO B, H = 2,20 M (PADRÃO DEER-MG - COM REMOÇÃO)</v>
          </cell>
          <cell r="C1706" t="str">
            <v>M</v>
          </cell>
          <cell r="D1706">
            <v>145.69</v>
          </cell>
        </row>
        <row r="1707">
          <cell r="A1707" t="str">
            <v>-</v>
          </cell>
          <cell r="B1707" t="str">
            <v>IMP-001  - IMPERMEABILIZAÇÕES E ISOLAMENTO</v>
          </cell>
          <cell r="C1707" t="str">
            <v/>
          </cell>
          <cell r="D1707">
            <v>0</v>
          </cell>
        </row>
        <row r="1708">
          <cell r="A1708" t="str">
            <v>IMP-CAM-005</v>
          </cell>
          <cell r="B1708" t="str">
            <v>CAMADA DE REGULARIZAÇÃO ARGAMASSA TRAÇO 1:3, ESPESSURA MÉDIA 3,0 CM</v>
          </cell>
          <cell r="C1708" t="str">
            <v>M2</v>
          </cell>
          <cell r="D1708">
            <v>27.29</v>
          </cell>
        </row>
        <row r="1709">
          <cell r="A1709" t="str">
            <v>IMP-MAN-005</v>
          </cell>
          <cell r="B1709" t="str">
            <v>COLOCAÇÃO DE MANTA GEOTÊXTIL</v>
          </cell>
          <cell r="C1709" t="str">
            <v>M2</v>
          </cell>
          <cell r="D1709">
            <v>8.74</v>
          </cell>
        </row>
        <row r="1710">
          <cell r="A1710" t="str">
            <v>IMP-ARG-005</v>
          </cell>
          <cell r="B1710" t="str">
            <v>IMPERMEABILIZAÇÃO COM ARGAMASSA TRAÇO 1:3, E = 2,50 CM COM ADITIVO</v>
          </cell>
          <cell r="C1710" t="str">
            <v>M2</v>
          </cell>
          <cell r="D1710">
            <v>28.08</v>
          </cell>
        </row>
        <row r="1711">
          <cell r="A1711" t="str">
            <v>IMP-ASF-005</v>
          </cell>
          <cell r="B1711" t="str">
            <v>IMPERMEABILIZAÇÃO COM MANTA ASFÁLTICA PRÉ-FABRICADA, E = 4 MM</v>
          </cell>
          <cell r="C1711" t="str">
            <v>M2</v>
          </cell>
          <cell r="D1711">
            <v>57.86</v>
          </cell>
        </row>
        <row r="1712">
          <cell r="A1712" t="str">
            <v>IMP-ASF-010</v>
          </cell>
          <cell r="B1712" t="str">
            <v>IMPERMEABILIZAÇÃO COM MANTA ASFÁLTICA PRÉ-FABRICADA, E = 4 MM - ANTI-RAIZ</v>
          </cell>
          <cell r="C1712" t="str">
            <v>M2</v>
          </cell>
          <cell r="D1712">
            <v>57.86</v>
          </cell>
        </row>
        <row r="1713">
          <cell r="A1713" t="str">
            <v>IMP-PAR-005</v>
          </cell>
          <cell r="B1713" t="str">
            <v>IMPERMEABILIZAÇÃO DE ALICERCE COM TINTA BETUMINOSA EM PAREDE DE 1 1/2 TIJOLO</v>
          </cell>
          <cell r="C1713" t="str">
            <v>M</v>
          </cell>
          <cell r="D1713">
            <v>8.41</v>
          </cell>
        </row>
        <row r="1714">
          <cell r="A1714" t="str">
            <v>IMP-CRI-006</v>
          </cell>
          <cell r="B1714" t="str">
            <v>IMPERMEABILIZAÇÃO POR CRISTALIZAÇÃO</v>
          </cell>
          <cell r="C1714" t="str">
            <v>M2</v>
          </cell>
          <cell r="D1714">
            <v>21.04</v>
          </cell>
        </row>
        <row r="1715">
          <cell r="A1715" t="str">
            <v>IMP-PIN-005</v>
          </cell>
          <cell r="B1715" t="str">
            <v>PINTURA COM EMULSÃO ASFÁLTICA, DUAS (2) DEMÃOS</v>
          </cell>
          <cell r="C1715" t="str">
            <v>M2</v>
          </cell>
          <cell r="D1715">
            <v>17.57</v>
          </cell>
        </row>
        <row r="1716">
          <cell r="A1716" t="str">
            <v>IMP-PIN-010</v>
          </cell>
          <cell r="B1716" t="str">
            <v>PINTURA IMPEREMABILIZANTE COM ARGAMASSA POLIMÉRICA</v>
          </cell>
          <cell r="C1716" t="str">
            <v>M2</v>
          </cell>
          <cell r="D1716">
            <v>17.12</v>
          </cell>
        </row>
        <row r="1717">
          <cell r="A1717" t="str">
            <v>IMP-PRO-005</v>
          </cell>
          <cell r="B1717" t="str">
            <v>PROTEÇÃO MECÂNICA COM AREIA E CIMENTO E = 1,50 CM</v>
          </cell>
          <cell r="C1717" t="str">
            <v>M2</v>
          </cell>
          <cell r="D1717">
            <v>18.440000000000001</v>
          </cell>
        </row>
        <row r="1718">
          <cell r="A1718" t="str">
            <v>-</v>
          </cell>
          <cell r="B1718" t="str">
            <v>INC-001  - PREVENÇÃO E COMBATE A INCÊNDIO</v>
          </cell>
          <cell r="C1718" t="str">
            <v/>
          </cell>
          <cell r="D1718">
            <v>0</v>
          </cell>
        </row>
        <row r="1719">
          <cell r="A1719" t="str">
            <v>INC-ABR-010</v>
          </cell>
          <cell r="B1719" t="str">
            <v>ABRIGO EM CHAPA TIPO EXTERNO 1 PORTA DE AÇO CARBONO, COMPLETO, VIDRO TRANSPARENTE, COM A INSCRIÇÃO "INCÊNDIO", SUPORTE BASCULANTE PARA MANGUEIRA PINTADO DE VERMELHO NAS DIMENSÕES 45 X 60 X 17 CM</v>
          </cell>
          <cell r="C1719" t="str">
            <v>U</v>
          </cell>
          <cell r="D1719">
            <v>226.79</v>
          </cell>
        </row>
        <row r="1720">
          <cell r="A1720" t="str">
            <v>INC-ABR-015</v>
          </cell>
          <cell r="B1720" t="str">
            <v>ABRIGO EM CHAPA TIPO EXTERNO 1 PORTA DE AÇO CARBONO, COMPLETO, VIDRO TRANSPARENTE, COM A INSCRIÇÃO "INCÊNDIO", SUPORTE BASCULANTE PARA MANGUEIRA PINTADO DE VERMELHO NAS DIMENSÕES 75 X 30 X 25 CM</v>
          </cell>
          <cell r="C1720" t="str">
            <v>U</v>
          </cell>
          <cell r="D1720">
            <v>194.47</v>
          </cell>
        </row>
        <row r="1721">
          <cell r="A1721" t="str">
            <v>INC-ABR-005</v>
          </cell>
          <cell r="B1721" t="str">
            <v>ABRIGO EM CHAPA TIPO EXTERNO 1 PORTA DE AÇO CARBONO, COMPLETO, VIDRO TRANSPARENTE, COM A INSCRIÇÃO "INCÊNDIO", SUPORTE BASCULANTE PARA MANGUEIRA PINTADO DE VERMELHO NAS DIMENSÕES 90 X 60 X 17 CM</v>
          </cell>
          <cell r="C1721" t="str">
            <v>U</v>
          </cell>
          <cell r="D1721">
            <v>298.8</v>
          </cell>
        </row>
        <row r="1722">
          <cell r="A1722" t="str">
            <v>INC-ACI-005</v>
          </cell>
          <cell r="B1722" t="str">
            <v>ACIONADOR MANUAL DE ALARME DE INCÊNDIO</v>
          </cell>
          <cell r="C1722" t="str">
            <v>UN</v>
          </cell>
          <cell r="D1722">
            <v>109.08</v>
          </cell>
        </row>
        <row r="1723">
          <cell r="A1723" t="str">
            <v>INC-ADP-005</v>
          </cell>
          <cell r="B1723" t="str">
            <v>ADAPTADOR EM LATAO P/ INSTALACAO PREDIAL DE COMBATE A INCENDIO ENGATE RAPIDO 1 1/2" X ROSCA INTERNA 5 FIOS 2 1/2"</v>
          </cell>
          <cell r="C1723" t="str">
            <v>U</v>
          </cell>
          <cell r="D1723">
            <v>49.78</v>
          </cell>
        </row>
        <row r="1724">
          <cell r="A1724" t="str">
            <v>INC-ADP-006</v>
          </cell>
          <cell r="B1724" t="str">
            <v>ADAPTADOR EM LATAO P/ INSTALACAO PREDIAL DE COMBATE A INCENDIO ENGATE RAPIDO 2 1/2" X ROSCA INTERNA 5 FIOS 2 1/2"</v>
          </cell>
          <cell r="C1724" t="str">
            <v>U</v>
          </cell>
          <cell r="D1724">
            <v>59.12</v>
          </cell>
        </row>
        <row r="1725">
          <cell r="A1725" t="str">
            <v>INC-EXT-020</v>
          </cell>
          <cell r="B1725" t="str">
            <v>BASE DECORATIVA PARA EXTINTORES</v>
          </cell>
          <cell r="C1725" t="str">
            <v>U</v>
          </cell>
          <cell r="D1725">
            <v>47.6</v>
          </cell>
        </row>
        <row r="1726">
          <cell r="A1726" t="str">
            <v>INC-SPR-035</v>
          </cell>
          <cell r="B1726" t="str">
            <v>CANOPLA PARA SPRINKLER</v>
          </cell>
          <cell r="C1726" t="str">
            <v>U</v>
          </cell>
          <cell r="D1726">
            <v>5.96</v>
          </cell>
        </row>
        <row r="1727">
          <cell r="A1727" t="str">
            <v>INC-CHA-005</v>
          </cell>
          <cell r="B1727" t="str">
            <v>CHAVE PARA CONEXÕES DE ENGATE RÁPIDO, (STORZ), 63 X 38 MM</v>
          </cell>
          <cell r="C1727" t="str">
            <v>U</v>
          </cell>
          <cell r="D1727">
            <v>15.01</v>
          </cell>
        </row>
        <row r="1728">
          <cell r="A1728" t="str">
            <v>INC-BOM-025</v>
          </cell>
          <cell r="B1728" t="str">
            <v>CILINDRO DE PRESSÃO OU MOLA PNEUMÁTICA DE DIÂMETRO 150MM, COMPRIMENTO DE 1,20M COM GARRAS PARA FIXAÇÃO NA PAREDE</v>
          </cell>
          <cell r="C1728" t="str">
            <v>U</v>
          </cell>
          <cell r="D1728">
            <v>320.18</v>
          </cell>
        </row>
        <row r="1729">
          <cell r="A1729" t="str">
            <v>INC-BOM-005</v>
          </cell>
          <cell r="B1729" t="str">
            <v>ELETROBOMBA MOTOR DE 3,0 CV, 220V, TRIFÁSICO COM CAPACIDADE DE VAZÃO DE 2501/MIN. A 18 MCA DE PRESSÃO</v>
          </cell>
          <cell r="C1729" t="str">
            <v>U</v>
          </cell>
          <cell r="D1729">
            <v>1027.5999999999999</v>
          </cell>
        </row>
        <row r="1730">
          <cell r="A1730" t="str">
            <v>INC-ESG-005</v>
          </cell>
          <cell r="B1730" t="str">
            <v>ESGUICHO TIPO AGULHETA, JUNTA DE UNIÃO ENGATE RÁPIDO D = 38 MM</v>
          </cell>
          <cell r="C1730" t="str">
            <v>U</v>
          </cell>
          <cell r="D1730">
            <v>87.02</v>
          </cell>
        </row>
        <row r="1731">
          <cell r="A1731" t="str">
            <v>INC-EXT-005</v>
          </cell>
          <cell r="B1731" t="str">
            <v>EXTINTOR DE GÁS CARBÔNICO 5-B:C, CAPACIDADE 6 KG</v>
          </cell>
          <cell r="C1731" t="str">
            <v>U</v>
          </cell>
          <cell r="D1731">
            <v>408.87</v>
          </cell>
        </row>
        <row r="1732">
          <cell r="A1732" t="str">
            <v>INC-EXT-010</v>
          </cell>
          <cell r="B1732" t="str">
            <v>EXTINTOR DE INCÊNDIO ÁGUA PRESSURIZADA 2-A, CAPACIDADE 10 L</v>
          </cell>
          <cell r="C1732" t="str">
            <v>U</v>
          </cell>
          <cell r="D1732">
            <v>141.33000000000001</v>
          </cell>
        </row>
        <row r="1733">
          <cell r="A1733" t="str">
            <v>INC-EXT-016</v>
          </cell>
          <cell r="B1733" t="str">
            <v>EXTINTOR DE INCÊNDIO TIPO PÓ QUÍMICO 2-A:20-B:C, CAPACIDADE 6 KG</v>
          </cell>
          <cell r="C1733" t="str">
            <v>U</v>
          </cell>
          <cell r="D1733">
            <v>152.72</v>
          </cell>
        </row>
        <row r="1734">
          <cell r="A1734" t="str">
            <v>INC-EXT-015</v>
          </cell>
          <cell r="B1734" t="str">
            <v>EXTINTOR DE INCÊNDIO TIPO PÓ QUÍMICO 20-B:C, CAPACIDADE 6 KG</v>
          </cell>
          <cell r="C1734" t="str">
            <v>U</v>
          </cell>
          <cell r="D1734">
            <v>157.07</v>
          </cell>
        </row>
        <row r="1735">
          <cell r="A1735" t="str">
            <v>INC-HID-005</v>
          </cell>
          <cell r="B1735" t="str">
            <v>HIDRANTE DE RECALQUE COMPLETO EM CAIXA DE ALVENARIA</v>
          </cell>
          <cell r="C1735" t="str">
            <v>U</v>
          </cell>
          <cell r="D1735">
            <v>575.70000000000005</v>
          </cell>
        </row>
        <row r="1736">
          <cell r="A1736" t="str">
            <v>INC-LUM-005</v>
          </cell>
          <cell r="B1736" t="str">
            <v>LUMINÁRIA DE EMERGÊNCIA AUTÔNOMA IE-16 COM LÂMPADA DE 8 W</v>
          </cell>
          <cell r="C1736" t="str">
            <v>U</v>
          </cell>
          <cell r="D1736">
            <v>67.88</v>
          </cell>
        </row>
        <row r="1737">
          <cell r="A1737" t="str">
            <v>INC-MAN-005</v>
          </cell>
          <cell r="B1737" t="str">
            <v>MANGUEIRA DE FIBRA SINTÉTICA E BORRACHA D = 38 MM, 15 M</v>
          </cell>
          <cell r="C1737" t="str">
            <v>U</v>
          </cell>
          <cell r="D1737">
            <v>242.03</v>
          </cell>
        </row>
        <row r="1738">
          <cell r="A1738" t="str">
            <v>INC-MAN-020</v>
          </cell>
          <cell r="B1738" t="str">
            <v>MANÔMETRO WILLY, MOD. 2 1/2", ESCALA DE LEITURA DE 0 A 100 PSI</v>
          </cell>
          <cell r="C1738" t="str">
            <v>U</v>
          </cell>
          <cell r="D1738">
            <v>59.98</v>
          </cell>
        </row>
        <row r="1739">
          <cell r="A1739" t="str">
            <v>INC-PLA-040</v>
          </cell>
          <cell r="B1739" t="str">
            <v>PLACA FOTOLUMINESCENTE "A2" - TRIÂNGULO 300 MM (RISCO INCÊNDIO)</v>
          </cell>
          <cell r="C1739" t="str">
            <v>U</v>
          </cell>
          <cell r="D1739">
            <v>28.86</v>
          </cell>
        </row>
        <row r="1740">
          <cell r="A1740" t="str">
            <v>INC-PLA-005</v>
          </cell>
          <cell r="B1740" t="str">
            <v>PLACA FOTOLUMINESCENTE "E5" - 300 X 300 MM</v>
          </cell>
          <cell r="C1740" t="str">
            <v>U</v>
          </cell>
          <cell r="D1740">
            <v>15.91</v>
          </cell>
        </row>
        <row r="1741">
          <cell r="A1741" t="str">
            <v>INC-PLA-010</v>
          </cell>
          <cell r="B1741" t="str">
            <v>PLACA FOTOLUMINESCENTE "E8" - 300 X 300 MM</v>
          </cell>
          <cell r="C1741" t="str">
            <v>U</v>
          </cell>
          <cell r="D1741">
            <v>15.91</v>
          </cell>
        </row>
        <row r="1742">
          <cell r="A1742" t="str">
            <v>INC-PLA-045</v>
          </cell>
          <cell r="B1742" t="str">
            <v>PLACA FOTOLUMINESCENTE "P2" - D = 300 MM (PROIBIDO PRODUZIR CHAMA)</v>
          </cell>
          <cell r="C1742" t="str">
            <v>U</v>
          </cell>
          <cell r="D1742">
            <v>15.76</v>
          </cell>
        </row>
        <row r="1743">
          <cell r="A1743" t="str">
            <v>INC-PLA-015</v>
          </cell>
          <cell r="B1743" t="str">
            <v>PLACA FOTOLUMINESCENTE "S1" OU "S2"- 380 X 190 MM (SAÍDA - DIREITA)</v>
          </cell>
          <cell r="C1743" t="str">
            <v>U</v>
          </cell>
          <cell r="D1743">
            <v>16.420000000000002</v>
          </cell>
        </row>
        <row r="1744">
          <cell r="A1744" t="str">
            <v>INC-PLA-020</v>
          </cell>
          <cell r="B1744" t="str">
            <v>PLACA FOTOLUMINESCENTE "S1" OU "S2"- 380 X 190 MM (SAÍDA - ESQUERDA)</v>
          </cell>
          <cell r="C1744" t="str">
            <v>U</v>
          </cell>
          <cell r="D1744">
            <v>16.420000000000002</v>
          </cell>
        </row>
        <row r="1745">
          <cell r="A1745" t="str">
            <v>INC-PLA-030</v>
          </cell>
          <cell r="B1745" t="str">
            <v>PLACA FOTOLUMINESCENTE "S10" - 380 X 190 MM (SAÍDA ESCADA SOBE)</v>
          </cell>
          <cell r="C1745" t="str">
            <v>U</v>
          </cell>
          <cell r="D1745">
            <v>16.420000000000002</v>
          </cell>
        </row>
        <row r="1746">
          <cell r="A1746" t="str">
            <v>INC-PLA-035</v>
          </cell>
          <cell r="B1746" t="str">
            <v>PLACA FOTOLUMINESCENTE "S12" - 380 X 190 MM (SAÍDA)</v>
          </cell>
          <cell r="C1746" t="str">
            <v>U</v>
          </cell>
          <cell r="D1746">
            <v>16.420000000000002</v>
          </cell>
        </row>
        <row r="1747">
          <cell r="A1747" t="str">
            <v>INC-PLA-025</v>
          </cell>
          <cell r="B1747" t="str">
            <v>PLACA FOTOLUMINESCENTE "S9" - 380 X 190 MM (SAÍDA ESCADA DESCE)</v>
          </cell>
          <cell r="C1747" t="str">
            <v>U</v>
          </cell>
          <cell r="D1747">
            <v>16.420000000000002</v>
          </cell>
        </row>
        <row r="1748">
          <cell r="A1748" t="str">
            <v>INC-BOM-015</v>
          </cell>
          <cell r="B1748" t="str">
            <v>PRESSOSTATO TELEMECANIQUE, MODELO XML B004 A2S11, COM ESCALA DE 3 A 58 PSI</v>
          </cell>
          <cell r="C1748" t="str">
            <v>U</v>
          </cell>
          <cell r="D1748">
            <v>880.67</v>
          </cell>
        </row>
        <row r="1749">
          <cell r="A1749" t="str">
            <v>INC-BOM-010</v>
          </cell>
          <cell r="B1749" t="str">
            <v>QUADRO DE FORÇA PARA MOTOR DE 3,0 CV, 220V, TRIFÁSICO, CONTENDO DISPOSITIVO PARA PARTIDA MANUAL E AUTOMÁTICA ATRAVÉS DE PRESSOSTATO E SAÍDA PARA ALARME DE BOMBA EM FUNCIONAMENTO</v>
          </cell>
          <cell r="C1749" t="str">
            <v>U</v>
          </cell>
          <cell r="D1749">
            <v>421.03</v>
          </cell>
        </row>
        <row r="1750">
          <cell r="A1750" t="str">
            <v>INC-REG-005</v>
          </cell>
          <cell r="B1750" t="str">
            <v>REGISTRO GLOBO ANGULAR 15º D = 63 MM PARA HIDRANTE INTERNO</v>
          </cell>
          <cell r="C1750" t="str">
            <v>U</v>
          </cell>
          <cell r="D1750">
            <v>181.82</v>
          </cell>
        </row>
        <row r="1751">
          <cell r="A1751" t="str">
            <v>INC-REG-010</v>
          </cell>
          <cell r="B1751" t="str">
            <v>REGISTRO GLOBO D = 15 MM (1/2")</v>
          </cell>
          <cell r="C1751" t="str">
            <v>U</v>
          </cell>
          <cell r="D1751">
            <v>87.77</v>
          </cell>
        </row>
        <row r="1752">
          <cell r="A1752" t="str">
            <v>INC-REG-015</v>
          </cell>
          <cell r="B1752" t="str">
            <v>REGISTRO GLOBO D = 25 MM (1")</v>
          </cell>
          <cell r="C1752" t="str">
            <v>U</v>
          </cell>
          <cell r="D1752">
            <v>149.55000000000001</v>
          </cell>
        </row>
        <row r="1753">
          <cell r="A1753" t="str">
            <v>INC-REG-020</v>
          </cell>
          <cell r="B1753" t="str">
            <v>REGISTRO GLOBO D = 63 MM (2 1/2"</v>
          </cell>
          <cell r="C1753" t="str">
            <v>U</v>
          </cell>
          <cell r="D1753">
            <v>120.62</v>
          </cell>
        </row>
        <row r="1754">
          <cell r="A1754" t="str">
            <v>INC-BOM-030</v>
          </cell>
          <cell r="B1754" t="str">
            <v>SIRENE PARA ALARME DE BOMBA EM FUNCIONAMENTO, 220V</v>
          </cell>
          <cell r="C1754" t="str">
            <v>U</v>
          </cell>
          <cell r="D1754">
            <v>53.48</v>
          </cell>
        </row>
        <row r="1755">
          <cell r="A1755" t="str">
            <v>INC-SPR-020</v>
          </cell>
          <cell r="B1755" t="str">
            <v>SPRINKLER PENDENTE 15 MM (1/2") 141º C</v>
          </cell>
          <cell r="C1755" t="str">
            <v>U</v>
          </cell>
          <cell r="D1755">
            <v>106.03</v>
          </cell>
        </row>
        <row r="1756">
          <cell r="A1756" t="str">
            <v>INC-SPR-025</v>
          </cell>
          <cell r="B1756" t="str">
            <v>SPRINKLER PENDENTE 15 MM (1/2") 182º C</v>
          </cell>
          <cell r="C1756" t="str">
            <v>U</v>
          </cell>
          <cell r="D1756">
            <v>90.57</v>
          </cell>
        </row>
        <row r="1757">
          <cell r="A1757" t="str">
            <v>INC-SPR-030</v>
          </cell>
          <cell r="B1757" t="str">
            <v>SPRINKLER PENDENTE 15 MM (1/2") 227º C</v>
          </cell>
          <cell r="C1757" t="str">
            <v>U</v>
          </cell>
          <cell r="D1757">
            <v>92.6</v>
          </cell>
        </row>
        <row r="1758">
          <cell r="A1758" t="str">
            <v>INC-SPR-005</v>
          </cell>
          <cell r="B1758" t="str">
            <v>SPRINKLER PENDENTE 15 MM (1/2") 68º C</v>
          </cell>
          <cell r="C1758" t="str">
            <v>U</v>
          </cell>
          <cell r="D1758">
            <v>88.73</v>
          </cell>
        </row>
        <row r="1759">
          <cell r="A1759" t="str">
            <v>INC-SPR-010</v>
          </cell>
          <cell r="B1759" t="str">
            <v>SPRINKLER PENDENTE 15 MM (1/2") 79º C</v>
          </cell>
          <cell r="C1759" t="str">
            <v>U</v>
          </cell>
          <cell r="D1759">
            <v>92.01</v>
          </cell>
        </row>
        <row r="1760">
          <cell r="A1760" t="str">
            <v>INC-SPR-015</v>
          </cell>
          <cell r="B1760" t="str">
            <v>SPRINKLER PENDENTE 15 MM (1/2") 93º C</v>
          </cell>
          <cell r="C1760" t="str">
            <v>U</v>
          </cell>
          <cell r="D1760">
            <v>106.03</v>
          </cell>
        </row>
        <row r="1761">
          <cell r="A1761" t="str">
            <v>INC-VAL-005</v>
          </cell>
          <cell r="B1761" t="str">
            <v>VÁLVULA RETENÇÃO HORIZONTAL D = 13 MM (1/2")</v>
          </cell>
          <cell r="C1761" t="str">
            <v>U</v>
          </cell>
          <cell r="D1761">
            <v>62.39</v>
          </cell>
        </row>
        <row r="1762">
          <cell r="A1762" t="str">
            <v>INC-VAL-010</v>
          </cell>
          <cell r="B1762" t="str">
            <v>VÁLVULA RETENÇÃO HORIZONTAL D = 63 MM (2 1/2")</v>
          </cell>
          <cell r="C1762" t="str">
            <v>U</v>
          </cell>
          <cell r="D1762">
            <v>237.14</v>
          </cell>
        </row>
        <row r="1763">
          <cell r="A1763" t="str">
            <v>-</v>
          </cell>
          <cell r="B1763" t="str">
            <v>INST-001  - PONTOS DE INSTALAÇÕES</v>
          </cell>
          <cell r="C1763" t="str">
            <v/>
          </cell>
          <cell r="D1763">
            <v>0</v>
          </cell>
        </row>
        <row r="1764">
          <cell r="A1764" t="str">
            <v>INST-AGU-010</v>
          </cell>
          <cell r="B1764" t="str">
            <v>PONTO DE ÁGUA FRIA EMBUTIDO, INCLUINDO TUBO DE PVC RÍGIDO ROSCÁVEL E CONEXÕES</v>
          </cell>
          <cell r="C1764" t="str">
            <v>U</v>
          </cell>
          <cell r="D1764">
            <v>125.05</v>
          </cell>
        </row>
        <row r="1765">
          <cell r="A1765" t="str">
            <v>INST-AGU-005</v>
          </cell>
          <cell r="B1765" t="str">
            <v>PONTO DE ÁGUA FRIA EMBUTIDO, INCLUINDO TUBO DE PVC RÍGIDO SOLDÁVEL E CONEXÕES</v>
          </cell>
          <cell r="C1765" t="str">
            <v>U</v>
          </cell>
          <cell r="D1765">
            <v>82.34</v>
          </cell>
        </row>
        <row r="1766">
          <cell r="A1766" t="str">
            <v>INST-ESG-015</v>
          </cell>
          <cell r="B1766" t="str">
            <v>PONTO DE ESGOTO, INCLUINDO TUBO DE PVC RÍGIDO SOLDÁVEL DE 100 MM E CONEXÕES (VASO SANITÁRIO)</v>
          </cell>
          <cell r="C1766" t="str">
            <v>U</v>
          </cell>
          <cell r="D1766">
            <v>65.790000000000006</v>
          </cell>
        </row>
        <row r="1767">
          <cell r="A1767" t="str">
            <v>INST-ESG-005</v>
          </cell>
          <cell r="B1767" t="str">
            <v>PONTO DE ESGOTO, INCLUINDO TUBO DE PVC RÍGIDO SOLDÁVEL DE 40 MM E CONEXÕES (LAVATÓRIOS, MICTÓRIOS, RALOS SIFONADOS, ETC.)</v>
          </cell>
          <cell r="C1767" t="str">
            <v>U</v>
          </cell>
          <cell r="D1767">
            <v>47.62</v>
          </cell>
        </row>
        <row r="1768">
          <cell r="A1768" t="str">
            <v>INST-ESG-010</v>
          </cell>
          <cell r="B1768" t="str">
            <v>PONTO DE ESGOTO, INCLUINDO TUBO DE PVC RÍGIDO SOLDÁVEL DE 50 MM E CONEXÕES (PIAS DE COZINHA, MÁQUINAS DE LAVAR, ETC.)</v>
          </cell>
          <cell r="C1768" t="str">
            <v>U</v>
          </cell>
          <cell r="D1768">
            <v>65.38</v>
          </cell>
        </row>
        <row r="1769">
          <cell r="A1769" t="str">
            <v>INST-GAS-005</v>
          </cell>
          <cell r="B1769" t="str">
            <v>PONTO DE GÁS, INCLUINDO TUBO DE AÇO GALVANIZADO E CONEXÃO, Ø 20 MM</v>
          </cell>
          <cell r="C1769" t="str">
            <v>U</v>
          </cell>
          <cell r="D1769">
            <v>310.13</v>
          </cell>
        </row>
        <row r="1770">
          <cell r="A1770" t="str">
            <v>INST-INT-005</v>
          </cell>
          <cell r="B1770" t="str">
            <v>PONTO DE INTERRUPTOR, INCLUINDO ELETRODUTO DE PVC RÍGIDO E CAIXA COM ESPELHO</v>
          </cell>
          <cell r="C1770" t="str">
            <v>U</v>
          </cell>
          <cell r="D1770">
            <v>193.17</v>
          </cell>
        </row>
        <row r="1771">
          <cell r="A1771" t="str">
            <v>INST-LUZ-005</v>
          </cell>
          <cell r="B1771" t="str">
            <v>PONTO DE LUZ EMBUTIDO, INCLUINDO ELETRODUTO DE PVC RÍGIDO E CAIXA COM ESPELHO (POR UNIDADE)</v>
          </cell>
          <cell r="C1771" t="str">
            <v>U</v>
          </cell>
          <cell r="D1771">
            <v>161.54</v>
          </cell>
        </row>
        <row r="1772">
          <cell r="A1772" t="str">
            <v>INST-TEL-005</v>
          </cell>
          <cell r="B1772" t="str">
            <v>PONTO DE TELEFONE, INCLUINDO ELETRODUTO DE PVC RÍGIDO E CAIXA COM ESPELHO</v>
          </cell>
          <cell r="C1772" t="str">
            <v>U</v>
          </cell>
          <cell r="D1772">
            <v>226.75</v>
          </cell>
        </row>
        <row r="1773">
          <cell r="A1773" t="str">
            <v>INST-TOM-005</v>
          </cell>
          <cell r="B1773" t="str">
            <v>PONTO DE TOMADA DE EMBUTIR, INCLUINDO ELETRODUTO DE PVC RÍGIDO E CAIXA COM ESPELHO</v>
          </cell>
          <cell r="C1773" t="str">
            <v>U</v>
          </cell>
          <cell r="D1773">
            <v>149.81</v>
          </cell>
        </row>
        <row r="1774">
          <cell r="A1774" t="str">
            <v>INST-STVAL-010</v>
          </cell>
          <cell r="B1774" t="str">
            <v>PONTO SECO PARA INSTALAÇÃO DE SOM, TV, ALARME E LÓGICA, INCLUINDO ELETRODUTO DE PVC FLEXÍVEL CORRUGADO E CAIXA COM ESPELHO</v>
          </cell>
          <cell r="C1774" t="str">
            <v>U</v>
          </cell>
          <cell r="D1774">
            <v>149.41</v>
          </cell>
        </row>
        <row r="1775">
          <cell r="A1775" t="str">
            <v>INST-STVAL-005</v>
          </cell>
          <cell r="B1775" t="str">
            <v>PONTO SECO PARA INSTALAÇÃO DE SOM, TV, ALARME E LÓGICA, INCLUINDO ELETRODUTO DE PVC RÍGIDO E CAIXA COM ESPELHO</v>
          </cell>
          <cell r="C1775" t="str">
            <v>U</v>
          </cell>
          <cell r="D1775">
            <v>126.05</v>
          </cell>
        </row>
        <row r="1776">
          <cell r="A1776" t="str">
            <v>-</v>
          </cell>
          <cell r="B1776" t="str">
            <v>JUN-001  - JUNTA DE DILATAÇÃO/TRINCA</v>
          </cell>
          <cell r="C1776" t="str">
            <v/>
          </cell>
          <cell r="D1776">
            <v>0</v>
          </cell>
        </row>
        <row r="1777">
          <cell r="A1777" t="str">
            <v>-</v>
          </cell>
          <cell r="B1777" t="str">
            <v>COSTURA DE TRINCA COM GRAMPO DE AÇO 4,2 MM, COMPRIMENTO TOTAL 40 CM COM ESPAÇAMENTO A CADA 10 CM</v>
          </cell>
          <cell r="C1777" t="str">
            <v>M</v>
          </cell>
          <cell r="D1777">
            <v>69.88</v>
          </cell>
        </row>
        <row r="1778">
          <cell r="A1778" t="str">
            <v>-</v>
          </cell>
          <cell r="B1778" t="str">
            <v>COSTURA DE TRINCA COM GRAMPO DE AÇO 4,2 MM, COMPRIMENTO TOTAL 40 CM COM ESPAÇAMENTO A CADA 15 CM</v>
          </cell>
          <cell r="C1778" t="str">
            <v>M</v>
          </cell>
          <cell r="D1778">
            <v>61.26</v>
          </cell>
        </row>
        <row r="1779">
          <cell r="A1779" t="str">
            <v>-</v>
          </cell>
          <cell r="B1779" t="str">
            <v>COSTURA DE TRINCA COM GRAMPO DE AÇO 4,2 MM, COMPRIMENTO TOTAL 40 CM COM ESPAÇAMENTO A CADA 20 CM</v>
          </cell>
          <cell r="C1779" t="str">
            <v>M</v>
          </cell>
          <cell r="D1779">
            <v>56.99</v>
          </cell>
        </row>
        <row r="1780">
          <cell r="A1780" t="str">
            <v>JUN-DIL-010</v>
          </cell>
          <cell r="B1780" t="str">
            <v>COSTURA DE TRINCA COM GRAMPO DE AÇO 4,2 MM, COMPRIMENTO TOTAL 40 CM COM ESPAÇAMENTO A CADA 30 CM</v>
          </cell>
          <cell r="C1780" t="str">
            <v>M</v>
          </cell>
          <cell r="D1780">
            <v>52.67</v>
          </cell>
        </row>
        <row r="1781">
          <cell r="A1781" t="str">
            <v>JUN-DIL-005</v>
          </cell>
          <cell r="B1781" t="str">
            <v>ENCHIMENTO DE JUNTA COM MASTIQUE E = 3 MM</v>
          </cell>
          <cell r="C1781" t="str">
            <v>M</v>
          </cell>
          <cell r="D1781">
            <v>22.06</v>
          </cell>
        </row>
        <row r="1782">
          <cell r="A1782" t="str">
            <v>JUN-ENT-005</v>
          </cell>
          <cell r="B1782" t="str">
            <v>ENTELAMENTO CORRETIVO DE SUPERFÍCIE COM TRINCA POR RETRAÇÃO OU DILATAÇÃO, REVESTIDA COM ARGAMASSA DE CAL HIDRATADA E AREIA SEM PENEIRAR TRAÇO 1:3, LARGURA DA TELA = 15 CM</v>
          </cell>
          <cell r="C1782" t="str">
            <v>M</v>
          </cell>
          <cell r="D1782">
            <v>12.92</v>
          </cell>
        </row>
        <row r="1783">
          <cell r="A1783" t="str">
            <v>JUN-ENT-010</v>
          </cell>
          <cell r="B1783" t="str">
            <v>ENTELAMENTO PREVENTIVO DE SUPERFÍCIE SUJEITA A TRINCA, LARGURA DA TELA ADESIVA 25 CM</v>
          </cell>
          <cell r="C1783" t="str">
            <v>M</v>
          </cell>
          <cell r="D1783">
            <v>2.75</v>
          </cell>
        </row>
        <row r="1784">
          <cell r="A1784" t="str">
            <v>-</v>
          </cell>
          <cell r="B1784" t="str">
            <v>JUNTA DE DILATAÇÃO COM ISOPOR 20 MM, EXCLUSIVE SELANTE</v>
          </cell>
          <cell r="C1784" t="str">
            <v>M2</v>
          </cell>
          <cell r="D1784">
            <v>6.76</v>
          </cell>
        </row>
        <row r="1785">
          <cell r="A1785" t="str">
            <v>JUN-ENT-025</v>
          </cell>
          <cell r="B1785" t="str">
            <v>TELA SOLDADA PARA PREVENÇÃO DE TRINCAS EM ALVENARIA/ESTRUTURA, LARGURA 10,5 CM</v>
          </cell>
          <cell r="C1785" t="str">
            <v>U</v>
          </cell>
          <cell r="D1785">
            <v>5.24</v>
          </cell>
        </row>
        <row r="1786">
          <cell r="A1786" t="str">
            <v>JUN-ENT-030</v>
          </cell>
          <cell r="B1786" t="str">
            <v>TELA SOLDADA PARA PREVENÇÃO DE TRINCAS EM ALVENARIA/ESTRUTURA, LARGURA 12 CM</v>
          </cell>
          <cell r="C1786" t="str">
            <v>U</v>
          </cell>
          <cell r="D1786">
            <v>5.87</v>
          </cell>
        </row>
        <row r="1787">
          <cell r="A1787" t="str">
            <v>JUN-ENT-015</v>
          </cell>
          <cell r="B1787" t="str">
            <v>TELA SOLDADA PARA PREVENÇÃO DE TRINCAS EM ALVENARIA/ESTRUTURA, LARGURA 6 CM</v>
          </cell>
          <cell r="C1787" t="str">
            <v>U</v>
          </cell>
          <cell r="D1787">
            <v>5.24</v>
          </cell>
        </row>
        <row r="1788">
          <cell r="A1788" t="str">
            <v>JUN-ENT-020</v>
          </cell>
          <cell r="B1788" t="str">
            <v>TELA SOLDADA PARA PREVENÇÃO DE TRINCAS EM ALVENARIA/ESTRUTURA, LARGURA 7,5 CM</v>
          </cell>
          <cell r="C1788" t="str">
            <v>U</v>
          </cell>
          <cell r="D1788">
            <v>5.17</v>
          </cell>
        </row>
        <row r="1789">
          <cell r="A1789" t="str">
            <v>JUN-DIL-015</v>
          </cell>
          <cell r="B1789" t="str">
            <v>TRATAMENTO DE JUNTA DE DILATAÇÃO COM ISOPOR,  ESP. 20 MM, PROFUNDIDADE DE 10-15CM, EXCLUSIVE SELANTE</v>
          </cell>
          <cell r="C1789" t="str">
            <v>M</v>
          </cell>
          <cell r="D1789">
            <v>0.85</v>
          </cell>
        </row>
        <row r="1790">
          <cell r="A1790" t="str">
            <v>-</v>
          </cell>
          <cell r="B1790" t="str">
            <v>LAJ-001  - LAJE PRÉ-MOLDADA</v>
          </cell>
          <cell r="C1790" t="str">
            <v/>
          </cell>
          <cell r="D1790">
            <v>0</v>
          </cell>
        </row>
        <row r="1791">
          <cell r="A1791" t="str">
            <v>LAJ-ESC-005</v>
          </cell>
          <cell r="B1791" t="str">
            <v>ESCORAMENTO PARA LAJE PRÉ MOLDADAS EM TABUAS DE PINHO, INCLUSIVE RETIRADA</v>
          </cell>
          <cell r="C1791" t="str">
            <v>M2</v>
          </cell>
          <cell r="D1791">
            <v>6.31</v>
          </cell>
        </row>
        <row r="1792">
          <cell r="A1792" t="str">
            <v>LAJ-REV-005</v>
          </cell>
          <cell r="B1792" t="str">
            <v>LAJE PRÉ-MOLDADA, A REVESTIR, INCLUSIVE CAPEAMENTO E = 4 CM, SC = 100 KG/M2, L = 3,00 M</v>
          </cell>
          <cell r="C1792" t="str">
            <v>M2</v>
          </cell>
          <cell r="D1792">
            <v>72.959999999999994</v>
          </cell>
        </row>
        <row r="1793">
          <cell r="A1793" t="str">
            <v>LAJ-REV-010</v>
          </cell>
          <cell r="B1793" t="str">
            <v>LAJE PRÉ-MOLDADA, A REVESTIR, INCLUSIVE CAPEAMENTO E = 4 CM, SC = 100 KG/M2, L = 4,00 M</v>
          </cell>
          <cell r="C1793" t="str">
            <v>M2</v>
          </cell>
          <cell r="D1793">
            <v>88.96</v>
          </cell>
        </row>
        <row r="1794">
          <cell r="A1794" t="str">
            <v>LAJ-REV-015</v>
          </cell>
          <cell r="B1794" t="str">
            <v>LAJE PRÉ-MOLDADA, A REVESTIR, INCLUSIVE CAPEAMENTO E = 4 CM, SC = 100 KG/M2, L = 5,00 M</v>
          </cell>
          <cell r="C1794" t="str">
            <v>M2</v>
          </cell>
          <cell r="D1794">
            <v>91.44</v>
          </cell>
        </row>
        <row r="1795">
          <cell r="A1795" t="str">
            <v>LAJ-REV-020</v>
          </cell>
          <cell r="B1795" t="str">
            <v>LAJE PRÉ-MOLDADA, A REVESTIR, INCLUSIVE CAPEAMENTO E = 4 CM, SC = 200 KG/M2, L = 3,00 M</v>
          </cell>
          <cell r="C1795" t="str">
            <v>M2</v>
          </cell>
          <cell r="D1795">
            <v>79.73</v>
          </cell>
        </row>
        <row r="1796">
          <cell r="A1796" t="str">
            <v>LAJ-REV-025</v>
          </cell>
          <cell r="B1796" t="str">
            <v>LAJE PRÉ-MOLDADA, A REVESTIR, INCLUSIVE CAPEAMENTO E = 4 CM, SC = 200 KG/M2, L = 4,00 M</v>
          </cell>
          <cell r="C1796" t="str">
            <v>M2</v>
          </cell>
          <cell r="D1796">
            <v>89.95</v>
          </cell>
        </row>
        <row r="1797">
          <cell r="A1797" t="str">
            <v>LAJ-REV-030</v>
          </cell>
          <cell r="B1797" t="str">
            <v>LAJE PRÉ-MOLDADA, A REVESTIR, INCLUSIVE CAPEAMENTO E = 4 CM, SC = 200 KG/M2, L = 5,00 M</v>
          </cell>
          <cell r="C1797" t="str">
            <v>M2</v>
          </cell>
          <cell r="D1797">
            <v>93.91</v>
          </cell>
        </row>
        <row r="1798">
          <cell r="A1798" t="str">
            <v>LAJ-REV-035</v>
          </cell>
          <cell r="B1798" t="str">
            <v>LAJE PRÉ-MOLDADA, A REVESTIR, INCLUSIVE CAPEAMENTO E = 4 CM, SC = 250 KG/M2, L = 5,00 M</v>
          </cell>
          <cell r="C1798" t="str">
            <v>M2</v>
          </cell>
          <cell r="D1798">
            <v>89.8</v>
          </cell>
        </row>
        <row r="1799">
          <cell r="A1799" t="str">
            <v>LAJ-REV-040</v>
          </cell>
          <cell r="B1799" t="str">
            <v>LAJE PRÉ-MOLDADA, A REVESTIR, INCLUSIVE CAPEAMENTO E = 4 CM, SC = 300 KG/M2, L = 3,00 M</v>
          </cell>
          <cell r="C1799" t="str">
            <v>M2</v>
          </cell>
          <cell r="D1799">
            <v>74.09</v>
          </cell>
        </row>
        <row r="1800">
          <cell r="A1800" t="str">
            <v>LAJ-REV-045</v>
          </cell>
          <cell r="B1800" t="str">
            <v>LAJE PRÉ-MOLDADA, A REVESTIR, INCLUSIVE CAPEAMENTO E = 4 CM, SC = 300 KG/M2, L = 4,00 M</v>
          </cell>
          <cell r="C1800" t="str">
            <v>M2</v>
          </cell>
          <cell r="D1800">
            <v>86.44</v>
          </cell>
        </row>
        <row r="1801">
          <cell r="A1801" t="str">
            <v>LAJ-REV-050</v>
          </cell>
          <cell r="B1801" t="str">
            <v>LAJE PRÉ-MOLDADA, A REVESTIR, INCLUSIVE CAPEAMENTO E = 4 CM, SC = 300 KG/M2, L = 5,00 M</v>
          </cell>
          <cell r="C1801" t="str">
            <v>M2</v>
          </cell>
          <cell r="D1801">
            <v>92.11</v>
          </cell>
        </row>
        <row r="1802">
          <cell r="A1802" t="str">
            <v>LAJ-REV-055</v>
          </cell>
          <cell r="B1802" t="str">
            <v>LAJE PRÉ-MOLDADA, A REVESTIR, INCLUSIVE CAPEAMENTO E = 4 CM, SC = 370 KG/M2</v>
          </cell>
          <cell r="C1802" t="str">
            <v>M2</v>
          </cell>
          <cell r="D1802">
            <v>85.07</v>
          </cell>
        </row>
        <row r="1803">
          <cell r="A1803" t="str">
            <v>LAJ-APA-005</v>
          </cell>
          <cell r="B1803" t="str">
            <v>LAJE PRÉ-MOLDADA, APARENTE, INCLUSIVE CAPEAMENTO E = 4 CM, SC = 100 KG/M2, L = 3,00 M</v>
          </cell>
          <cell r="C1803" t="str">
            <v>M2</v>
          </cell>
          <cell r="D1803">
            <v>72.75</v>
          </cell>
        </row>
        <row r="1804">
          <cell r="A1804" t="str">
            <v>LAJ-APA-010</v>
          </cell>
          <cell r="B1804" t="str">
            <v>LAJE PRÉ-MOLDADA, APARENTE, INCLUSIVE CAPEAMENTO E = 4 CM, SC = 100 KG/M2, L = 4,00 M</v>
          </cell>
          <cell r="C1804" t="str">
            <v>M2</v>
          </cell>
          <cell r="D1804">
            <v>84.94</v>
          </cell>
        </row>
        <row r="1805">
          <cell r="A1805" t="str">
            <v>LAJ-APA-015</v>
          </cell>
          <cell r="B1805" t="str">
            <v>LAJE PRÉ-MOLDADA, APARENTE, INCLUSIVE CAPEAMENTO E = 4 CM, SC = 100 KG/M2, L = 5,00 M</v>
          </cell>
          <cell r="C1805" t="str">
            <v>M2</v>
          </cell>
          <cell r="D1805">
            <v>92.84</v>
          </cell>
        </row>
        <row r="1806">
          <cell r="A1806" t="str">
            <v>LAJ-APA-020</v>
          </cell>
          <cell r="B1806" t="str">
            <v>LAJE PRÉ-MOLDADA, APARENTE, INCLUSIVE CAPEAMENTO E = 4 CM, SC = 200 KG/M2, L = 3,00 M</v>
          </cell>
          <cell r="C1806" t="str">
            <v>M2</v>
          </cell>
          <cell r="D1806">
            <v>75.900000000000006</v>
          </cell>
        </row>
        <row r="1807">
          <cell r="A1807" t="str">
            <v>LAJ-APA-025</v>
          </cell>
          <cell r="B1807" t="str">
            <v>LAJE PRÉ-MOLDADA, APARENTE, INCLUSIVE CAPEAMENTO E = 4 CM, SC = 200 KG/M2, L = 4,00 M</v>
          </cell>
          <cell r="C1807" t="str">
            <v>M2</v>
          </cell>
          <cell r="D1807">
            <v>86.54</v>
          </cell>
        </row>
        <row r="1808">
          <cell r="A1808" t="str">
            <v>LAJ-APA-030</v>
          </cell>
          <cell r="B1808" t="str">
            <v>LAJE PRÉ-MOLDADA, APARENTE, INCLUSIVE CAPEAMENTO E = 4 CM, SC = 200 KG/M2, L = 5,00 M</v>
          </cell>
          <cell r="C1808" t="str">
            <v>M2</v>
          </cell>
          <cell r="D1808">
            <v>93.89</v>
          </cell>
        </row>
        <row r="1809">
          <cell r="A1809" t="str">
            <v>LAJ-APA-035</v>
          </cell>
          <cell r="B1809" t="str">
            <v>LAJE PRÉ-MOLDADA, APARENTE, INCLUSIVE CAPEAMENTO E = 4 CM, SC = 300 KG/M2, L = 3,00 M</v>
          </cell>
          <cell r="C1809" t="str">
            <v>M2</v>
          </cell>
          <cell r="D1809">
            <v>79.260000000000005</v>
          </cell>
        </row>
        <row r="1810">
          <cell r="A1810" t="str">
            <v>LAJ-APA-040</v>
          </cell>
          <cell r="B1810" t="str">
            <v>LAJE PRÉ-MOLDADA, APARENTE, INCLUSIVE CAPEAMENTO E = 4 CM, SC = 300 KG/M2, L = 4,00 M</v>
          </cell>
          <cell r="C1810" t="str">
            <v>M2</v>
          </cell>
          <cell r="D1810">
            <v>90.32</v>
          </cell>
        </row>
        <row r="1811">
          <cell r="A1811" t="str">
            <v>LAJ-APA-045</v>
          </cell>
          <cell r="B1811" t="str">
            <v>LAJE PRÉ-MOLDADA, APARENTE, INCLUSIVE CAPEAMENTO E = 4 CM, SC = 300 KG/M2, L = 5,00 M</v>
          </cell>
          <cell r="C1811" t="str">
            <v>M2</v>
          </cell>
          <cell r="D1811">
            <v>98.4</v>
          </cell>
        </row>
        <row r="1812">
          <cell r="A1812" t="str">
            <v>-</v>
          </cell>
          <cell r="B1812" t="str">
            <v>LIM-001  - LIMPEZA GERAL</v>
          </cell>
          <cell r="C1812" t="str">
            <v/>
          </cell>
          <cell r="D1812">
            <v>0</v>
          </cell>
        </row>
        <row r="1813">
          <cell r="A1813" t="str">
            <v>LIM-FAC-005</v>
          </cell>
          <cell r="B1813" t="str">
            <v>LAVAGEM DE FACHADA COM HIDROJATEAMENTO</v>
          </cell>
          <cell r="C1813" t="str">
            <v>M2</v>
          </cell>
          <cell r="D1813">
            <v>3.84</v>
          </cell>
        </row>
        <row r="1814">
          <cell r="A1814" t="str">
            <v>LIM-CER-005</v>
          </cell>
          <cell r="B1814" t="str">
            <v>LIMPEZA DE MATERIAL CERÂMICO</v>
          </cell>
          <cell r="C1814" t="str">
            <v>M2</v>
          </cell>
          <cell r="D1814">
            <v>6.16</v>
          </cell>
        </row>
        <row r="1815">
          <cell r="A1815" t="str">
            <v>LIM-ROD-005</v>
          </cell>
          <cell r="B1815" t="str">
            <v>LIMPEZA DE RODAPÉ</v>
          </cell>
          <cell r="C1815" t="str">
            <v>M2</v>
          </cell>
          <cell r="D1815">
            <v>1.32</v>
          </cell>
        </row>
        <row r="1816">
          <cell r="A1816" t="str">
            <v>LIM-VID-005</v>
          </cell>
          <cell r="B1816" t="str">
            <v>LIMPEZA DE VIDROS E ESPELHOS</v>
          </cell>
          <cell r="C1816" t="str">
            <v>M2</v>
          </cell>
          <cell r="D1816">
            <v>4.6399999999999997</v>
          </cell>
        </row>
        <row r="1817">
          <cell r="A1817" t="str">
            <v>LIM-CAL-005</v>
          </cell>
          <cell r="B1817" t="str">
            <v>LIMPEZA (DESOBSTRUÇÃO) DE CALHAS</v>
          </cell>
          <cell r="C1817" t="str">
            <v>M</v>
          </cell>
          <cell r="D1817">
            <v>5.3</v>
          </cell>
        </row>
        <row r="1818">
          <cell r="A1818" t="str">
            <v>LIM-GER-005</v>
          </cell>
          <cell r="B1818" t="str">
            <v>LIMPEZA GERAL DE OBRA</v>
          </cell>
          <cell r="C1818" t="str">
            <v>M2</v>
          </cell>
          <cell r="D1818">
            <v>4.5599999999999996</v>
          </cell>
        </row>
        <row r="1819">
          <cell r="A1819" t="str">
            <v>LIM-PER-010</v>
          </cell>
          <cell r="B1819" t="str">
            <v>LIMPEZA PERMANENTE DA OBRA - 01 SERVENTEX 4 HORAS DIÁRIAS</v>
          </cell>
          <cell r="C1819" t="str">
            <v>MÊS</v>
          </cell>
          <cell r="D1819">
            <v>1458.6</v>
          </cell>
        </row>
        <row r="1820">
          <cell r="A1820" t="str">
            <v>LIM-PER-005</v>
          </cell>
          <cell r="B1820" t="str">
            <v>LIMPEZA PERMANENTE DA OBRA - 01 SERVENTEX 8 HORAS DIÁRIAS</v>
          </cell>
          <cell r="C1820" t="str">
            <v>MÊS</v>
          </cell>
          <cell r="D1820">
            <v>2917.2</v>
          </cell>
        </row>
        <row r="1821">
          <cell r="A1821" t="str">
            <v>-</v>
          </cell>
          <cell r="B1821" t="str">
            <v>LOC-001  - LOCAÇÃO DA OBRA</v>
          </cell>
          <cell r="C1821" t="str">
            <v/>
          </cell>
          <cell r="D1821">
            <v>0</v>
          </cell>
        </row>
        <row r="1822">
          <cell r="A1822" t="str">
            <v>LOC-OBR-005</v>
          </cell>
          <cell r="B1822" t="str">
            <v>LOCAÇÃO DA OBRA (GABARITO)</v>
          </cell>
          <cell r="C1822" t="str">
            <v>M2</v>
          </cell>
          <cell r="D1822">
            <v>6.83</v>
          </cell>
        </row>
        <row r="1823">
          <cell r="A1823" t="str">
            <v>LOC-TOP-015</v>
          </cell>
          <cell r="B1823" t="str">
            <v>LOCAÇÃO TOPOGRÁFICA ACIMA DE 50 PONTOS</v>
          </cell>
          <cell r="C1823" t="str">
            <v>U</v>
          </cell>
          <cell r="D1823">
            <v>74</v>
          </cell>
        </row>
        <row r="1824">
          <cell r="A1824" t="str">
            <v>LOC-TOP-005</v>
          </cell>
          <cell r="B1824" t="str">
            <v>LOCAÇÃO TOPOGRÁFICA ATE 20 PONTOS</v>
          </cell>
          <cell r="C1824" t="str">
            <v>U</v>
          </cell>
          <cell r="D1824">
            <v>82</v>
          </cell>
        </row>
        <row r="1825">
          <cell r="A1825" t="str">
            <v>LOC-TOP-010</v>
          </cell>
          <cell r="B1825" t="str">
            <v>LOCAÇÃO TOPOGRÁFICA DE 20 A 50 PONTOS</v>
          </cell>
          <cell r="C1825" t="str">
            <v>U</v>
          </cell>
          <cell r="D1825">
            <v>75</v>
          </cell>
        </row>
        <row r="1826">
          <cell r="A1826" t="str">
            <v>-</v>
          </cell>
          <cell r="B1826" t="str">
            <v>LOU-001  - LOUÇAS E METAIS</v>
          </cell>
          <cell r="C1826" t="str">
            <v/>
          </cell>
          <cell r="D1826">
            <v>0</v>
          </cell>
        </row>
        <row r="1827">
          <cell r="A1827" t="str">
            <v>LOU-VAS-030</v>
          </cell>
          <cell r="B1827" t="str">
            <v>BACIA DE LOUÇA TURCA CONVENCIONAL, COR BRANCA, INCLUSIVE ACESSÓRIOS, FORNECIMENTO, INSTALAÇÃO E REJUNTAMENTO</v>
          </cell>
          <cell r="C1827" t="str">
            <v>U</v>
          </cell>
          <cell r="D1827">
            <v>442.25</v>
          </cell>
        </row>
        <row r="1828">
          <cell r="A1828" t="str">
            <v>LOU-VAS-015</v>
          </cell>
          <cell r="B1828" t="str">
            <v>BACIA SANITÁRIA (VASO) DE LOUÇA COM CAIXA ACOPLADA, COR BRANCA, INCLUSIVE ACESSÓRIOS DE FIXAÇÃO/VEDAÇÃO, ENGATE FLEXÍVEL METÁLICO, FORNECIMENTO, INSTALAÇÃO E REJUNTAMENTO</v>
          </cell>
          <cell r="C1828" t="str">
            <v>U</v>
          </cell>
          <cell r="D1828">
            <v>412.73</v>
          </cell>
        </row>
        <row r="1829">
          <cell r="A1829" t="str">
            <v>LOU-VAS-035</v>
          </cell>
          <cell r="B1829" t="str">
            <v>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v>
          </cell>
          <cell r="C1829" t="str">
            <v>U</v>
          </cell>
          <cell r="D1829">
            <v>468.9</v>
          </cell>
        </row>
        <row r="1830">
          <cell r="A1830" t="str">
            <v>LOU-VAS-010</v>
          </cell>
          <cell r="B1830" t="str">
            <v>BACIA SANITÁRIA (VASO) DE LOUÇA CONVENCIONAL, COR BRANCA, INCLUSIVE ACESSÓRIOS DE FIXAÇÃO/VEDAÇÃO, FORNECIMENTO, INSTALAÇÃO E REJUNTAMENTO, EXCLUSIVE VÁLVULA DE DESCARGA E TUBO DE LIGAÇÃO</v>
          </cell>
          <cell r="C1830" t="str">
            <v>U</v>
          </cell>
          <cell r="D1830">
            <v>190.99</v>
          </cell>
        </row>
        <row r="1831">
          <cell r="A1831" t="str">
            <v>LOU-VAS-020</v>
          </cell>
          <cell r="B1831" t="str">
            <v>BACIA SANITÁRIA (VASO) DE LOUÇA CONVENCIONAL, COR BRANCA, INCLUSIVE ACESSÓRIOS DE FIXAÇÃO/VEDAÇÃO, VÁLVULA DE DESCARGA METÁLICA COM ACIONAMENTO DUPLO, TUBO DE LIGAÇÃO DE LATÃO COM CANOPLA, FORNECIMENTO, INSTALAÇÃO E REJUNTAMENTO</v>
          </cell>
          <cell r="C1831" t="str">
            <v>U</v>
          </cell>
          <cell r="D1831">
            <v>453.41</v>
          </cell>
        </row>
        <row r="1832">
          <cell r="A1832" t="str">
            <v>-</v>
          </cell>
          <cell r="B1832" t="str">
            <v>BACIA SANITÁRIA (VASO) DE LOUÇA CONVENCIONAL INFANTIL, COR BRANCA, INCLUSIVE ACESSÓRIOS DE FIXAÇÃO/VEDAÇÃO, FORNECIMENTO, INSTALAÇÃO E REJUNTAMENTO, EXCLUSIVE VÁLVULA DE DESCARGA E TUBO DE LIGAÇÃO</v>
          </cell>
          <cell r="C1832" t="str">
            <v>U</v>
          </cell>
          <cell r="D1832">
            <v>287.54000000000002</v>
          </cell>
        </row>
        <row r="1833">
          <cell r="A1833" t="str">
            <v>LOU-VAS-025</v>
          </cell>
          <cell r="B1833" t="str">
            <v>BACIA SANITÁRIA (VASO) DE LOUÇA CONVENCIONAL INFANTIL, COR BRANCA, INCLUSIVE ACESSÓRIOS DE FIXAÇÃO/VEDAÇÃO, VÁLVULA DE DESCARGA METÁLICA COM ACIONAMENTO DUPLO, TUBO DE LIGAÇÃO DE LATÃO COM CANOPLA, FORNECIMENTO, INSTALAÇÃO E REJUNTAMENTO</v>
          </cell>
          <cell r="C1833" t="str">
            <v>U</v>
          </cell>
          <cell r="D1833">
            <v>549.96</v>
          </cell>
        </row>
        <row r="1834">
          <cell r="A1834" t="str">
            <v>MET-BOL-005</v>
          </cell>
          <cell r="B1834" t="str">
            <v>BOLSA DE BORRACHA D = 1 1/2"</v>
          </cell>
          <cell r="C1834" t="str">
            <v>U</v>
          </cell>
          <cell r="D1834">
            <v>11.97</v>
          </cell>
        </row>
        <row r="1835">
          <cell r="A1835" t="str">
            <v>MET-CHU-005</v>
          </cell>
          <cell r="B1835" t="str">
            <v>BRAÇO PARA CHUVEIRO 510-C 1/2" X 40 CM</v>
          </cell>
          <cell r="C1835" t="str">
            <v>U</v>
          </cell>
          <cell r="D1835">
            <v>19.21</v>
          </cell>
        </row>
        <row r="1836">
          <cell r="A1836" t="str">
            <v>MET-CHU-015</v>
          </cell>
          <cell r="B1836" t="str">
            <v>CHUVEIRO COM ARTICULAÇÃO 517-C D = 1/2"</v>
          </cell>
          <cell r="C1836" t="str">
            <v>U</v>
          </cell>
          <cell r="D1836">
            <v>118.7</v>
          </cell>
        </row>
        <row r="1837">
          <cell r="A1837" t="str">
            <v>MET-CHU-020</v>
          </cell>
          <cell r="B1837" t="str">
            <v>CHUVEIRO COM ARTICULAÇÃO 517-C D = 3/4"</v>
          </cell>
          <cell r="C1837" t="str">
            <v>U</v>
          </cell>
          <cell r="D1837">
            <v>154.97999999999999</v>
          </cell>
        </row>
        <row r="1838">
          <cell r="A1838" t="str">
            <v>MET-CHU-030</v>
          </cell>
          <cell r="B1838" t="str">
            <v>CHUVEIRO ELÉTRICO COM RESISTÊNCIA BLINDADA</v>
          </cell>
          <cell r="C1838" t="str">
            <v>U</v>
          </cell>
          <cell r="D1838">
            <v>206.22</v>
          </cell>
        </row>
        <row r="1839">
          <cell r="A1839" t="str">
            <v>MET-CHU-025</v>
          </cell>
          <cell r="B1839" t="str">
            <v>CHUVEIRO-ELÉTRICO CROMADO 1/2"</v>
          </cell>
          <cell r="C1839" t="str">
            <v>U</v>
          </cell>
          <cell r="D1839">
            <v>59.49</v>
          </cell>
        </row>
        <row r="1840">
          <cell r="A1840" t="str">
            <v>MET-VAS-005</v>
          </cell>
          <cell r="B1840" t="str">
            <v>COBRE BOLSA CROMADA PARA VASO</v>
          </cell>
          <cell r="C1840" t="str">
            <v>U</v>
          </cell>
          <cell r="D1840">
            <v>22.69</v>
          </cell>
        </row>
        <row r="1841">
          <cell r="A1841" t="str">
            <v>MET-CRI-005</v>
          </cell>
          <cell r="B1841" t="str">
            <v>CRIVO PARA CHUVEIRO 526 D = 3" X 1/2"</v>
          </cell>
          <cell r="C1841" t="str">
            <v>U</v>
          </cell>
          <cell r="D1841">
            <v>14.74</v>
          </cell>
        </row>
        <row r="1842">
          <cell r="A1842" t="str">
            <v>LOU-CUB-005</v>
          </cell>
          <cell r="B1842" t="str">
            <v>CUBA DE LOUÇA BRANCA DE EMBUTIR, FORMATO OVAL, INCLUSIVE VÁLVULA DE ESCOAMENTO DE METAL COM ACABAMENTO CROMADO, SIFÃO DE METAL TIPO COPO COM ACABAMENTO CROMADO, FORNECIMENTO E INSTALAÇÃO</v>
          </cell>
          <cell r="C1842" t="str">
            <v>U</v>
          </cell>
          <cell r="D1842">
            <v>215.98</v>
          </cell>
        </row>
        <row r="1843">
          <cell r="A1843" t="str">
            <v>LOU-CUB-010</v>
          </cell>
          <cell r="B1843" t="str">
            <v>CUBA DE LOUÇA BRANCA DE SOBREPOR, FORMATO OVAL, INCLUSIVE VÁLVULA DE ESCOAMENTO DE METAL COM ACABAMENTO CROMADO, SIFÃO DE METAL TIPO COPO COM ACABAMENTO CROMADO, FORNECIMENTO E INSTALAÇÃO</v>
          </cell>
          <cell r="C1843" t="str">
            <v>U</v>
          </cell>
          <cell r="D1843">
            <v>271.49</v>
          </cell>
        </row>
        <row r="1844">
          <cell r="A1844" t="str">
            <v>LOU-BOJ-005</v>
          </cell>
          <cell r="B1844" t="str">
            <v>CUBA EM AÇO INOXIDÁVEL DE EMBUTIR, AISI 304, APLICAÇÃO PARA PIA (465X330X115MM), NÚMERO 1, ASSENTAMENTO EM BANCADA, INCLUSIVE VÁLVULA DE ESCOAMENTO DE METAL COM ACABAMENTO CROMADO, SIFÃO DE METAL TIPO COPO COM ACABAMENTO CROMADO, FORNECIMENTO E INSTALAÇÃO</v>
          </cell>
          <cell r="C1844" t="str">
            <v>U</v>
          </cell>
          <cell r="D1844">
            <v>274.92</v>
          </cell>
        </row>
        <row r="1845">
          <cell r="A1845" t="str">
            <v>LOU-BOJ-010</v>
          </cell>
          <cell r="B1845" t="str">
            <v>CUBA EM AÇO INOXIDÁVEL DE EMBUTIR, AISI 304, APLICAÇÃO PARA PIA (560X330X115MM), NÚMERO 2, ASSENTAMENTO EM BANCADA, INCLUSIVE VÁLVULA DE ESCOAMENTO DE METAL COM ACABAMENTO CROMADO, SIFÃO DE METAL TIPO COPO COM ACABAMENTO CROMADO, FORNECIMENTO E INSTALAÇÃO</v>
          </cell>
          <cell r="C1845" t="str">
            <v>U</v>
          </cell>
          <cell r="D1845">
            <v>300.12</v>
          </cell>
        </row>
        <row r="1846">
          <cell r="A1846" t="str">
            <v>LOU-TAN-005</v>
          </cell>
          <cell r="B1846" t="str">
            <v>CUBA EM AÇO INOXIDÁVEL DE EMBUTIR, AISI 304, APLICAÇÃO PARA TANQUE (600X600X400MM), ASSENTAMENTO EM BANCADA, INCLUSIVE VÁLVULA DE ESCOAMENTO DE METAL COM ACABAMENTO CROMADO, SIFÃO DE METAL TIPO COPO COM ACABAMENTO CROMADO, FORNECIMENTO E INSTALAÇÃO</v>
          </cell>
          <cell r="C1846" t="str">
            <v>U</v>
          </cell>
          <cell r="D1846">
            <v>574.14</v>
          </cell>
        </row>
        <row r="1847">
          <cell r="A1847" t="str">
            <v>LOU-TAN-010</v>
          </cell>
          <cell r="B1847" t="str">
            <v>CUBA EM AÇO INOXIDÁVEL DE SOBREPOR, AISI 304, APLICAÇÃO PARA TANQUE (630X515X260MM), ASSENTAMENTO EM BANCADA, INCLUSIVE VÁLVULA DE ESCOAMENTO DE METAL COM ACABAMENTO CROMADO, SIFÃO DE METAL TIPO COPO COM ACABAMENTO CROMADO, FORNECIMENTO E INSTALAÇÃO</v>
          </cell>
          <cell r="C1847" t="str">
            <v>U</v>
          </cell>
          <cell r="D1847">
            <v>518.15</v>
          </cell>
        </row>
        <row r="1848">
          <cell r="A1848" t="str">
            <v>MET-DUC-005</v>
          </cell>
          <cell r="B1848" t="str">
            <v>DUCHA HIGIÊNICA COM REGISTRO PARA CONTROLE DE FLUXO DE ÁGUA 1/2"</v>
          </cell>
          <cell r="C1848" t="str">
            <v>U</v>
          </cell>
          <cell r="D1848">
            <v>139.16</v>
          </cell>
        </row>
        <row r="1849">
          <cell r="A1849" t="str">
            <v>MET-SIF-005</v>
          </cell>
          <cell r="B1849" t="str">
            <v>INSTALAÇÃO DE SIFÃO DE METAL PARA LAVATÓRIO, TIPO COPO COM ACABAMENTO CROMADO, DIÂMETRO (1"X1.1/2"), INCLUSIVE FORNECIMENTO</v>
          </cell>
          <cell r="C1849" t="str">
            <v>U</v>
          </cell>
          <cell r="D1849">
            <v>109.62</v>
          </cell>
        </row>
        <row r="1850">
          <cell r="A1850" t="str">
            <v>MET-SIF-010</v>
          </cell>
          <cell r="B1850" t="str">
            <v>INSTALAÇÃO DE SIFÃO DE METAL PARA PIA, TIPO COPO COM ACABAMENTO CROMADO, DIÂMETRO (1.1/2"X1.1/2" OU 2"), INCLUSIVE FORNECIMENTO</v>
          </cell>
          <cell r="C1850" t="str">
            <v>U</v>
          </cell>
          <cell r="D1850">
            <v>135.78</v>
          </cell>
        </row>
        <row r="1851">
          <cell r="A1851" t="str">
            <v>MET-VAL-035</v>
          </cell>
          <cell r="B1851" t="str">
            <v>INSTALAÇÃO DE VÁLVULA DE ESCOAMENTO DE METAL PARA TANQUE,  DN (1.1/4"), ACABAMENTO CROMADO, INCLUSIVE FORNECIMENTO</v>
          </cell>
          <cell r="C1851" t="str">
            <v>U</v>
          </cell>
          <cell r="D1851">
            <v>23.97</v>
          </cell>
        </row>
        <row r="1852">
          <cell r="A1852" t="str">
            <v>LOU-LAV-010</v>
          </cell>
          <cell r="B1852" t="str">
            <v>LAVATÓRIO DE LOUÇA BRANCA COM COLUNA, TAMANHO MÉDIO, INCLUSIVE ACESSÓRIOS DE FIXAÇÃO, VÁLVULA DE ESCOAMENTO DE METAL COM ACABAMENTO CROMADO, SIFÃO DE METAL TIPO COPO COM ACABAMENTO CROMADO, FORNECIMENTO, INSTALAÇÃO E REJUNTAMENTO, EXCLUSIVE TORNEIRA E ENGATE FLEXÍVEL</v>
          </cell>
          <cell r="C1852" t="str">
            <v>U</v>
          </cell>
          <cell r="D1852">
            <v>327.68</v>
          </cell>
        </row>
        <row r="1853">
          <cell r="A1853" t="str">
            <v>LOU-LAV-015</v>
          </cell>
          <cell r="B1853" t="str">
            <v>LAVATÓRIO DE LOUÇA BRANCA SEM COLUNA, TAMANHO MÉDIO, INCLUSIVE ACESSÓRIOS DE FIXAÇÃO, VÁLVULA DE ESCOAMENTO DE METAL COM ACABAMENTO CROMADO, SIFÃO DE METAL TIPO COPO COM ACABAMENTO CROMADO, FORNECIMENTO, INSTALAÇÃO E REJUNTAMENTO, EXCLUSIVE TORNEIRA E ENGATE FLEXÍVEL</v>
          </cell>
          <cell r="C1853" t="str">
            <v>U</v>
          </cell>
          <cell r="D1853">
            <v>249.41</v>
          </cell>
        </row>
        <row r="1854">
          <cell r="A1854" t="str">
            <v>LOU-LAV-005</v>
          </cell>
          <cell r="B1854" t="str">
            <v>LAVATÓRIO DE LOUÇA BRANCA SEM COLUNA, TAMANHO PEQUENO, INCLUSIVE ACESSÓRIOS DE FIXAÇÃO, VÁLVULA DE ESCOAMENTO DE METAL COM ACABAMENTO CROMADO, SIFÃO DE METAL TIPO COPO COM ACABAMENTO CROMADO, FORNECIMENTO, INSTALAÇÃO E REJUNTAMENTO, EXCLUSIVE TORNEIRA E ENGATE FLEXÍVEL</v>
          </cell>
          <cell r="C1854" t="str">
            <v>U</v>
          </cell>
          <cell r="D1854">
            <v>249.09</v>
          </cell>
        </row>
        <row r="1855">
          <cell r="A1855" t="str">
            <v>MET-LIG-005</v>
          </cell>
          <cell r="B1855" t="str">
            <v>LIGAÇÃO FLEXÍVEL PARA BIDÊ, LAVATÓRIO, MICTÓRIO 1/2"</v>
          </cell>
          <cell r="C1855" t="str">
            <v>U</v>
          </cell>
          <cell r="D1855">
            <v>43.54</v>
          </cell>
        </row>
        <row r="1856">
          <cell r="A1856" t="str">
            <v>MET-LIG-010</v>
          </cell>
          <cell r="B1856" t="str">
            <v>LIGAÇÃO PARA SAÍDA DE VASO SANITÁRIO PVC CROMADO</v>
          </cell>
          <cell r="C1856" t="str">
            <v>U</v>
          </cell>
          <cell r="D1856">
            <v>63.46</v>
          </cell>
        </row>
        <row r="1857">
          <cell r="A1857" t="str">
            <v>LOU-MIC-010</v>
          </cell>
          <cell r="B1857" t="str">
            <v>MICTÓRIO COLETIVO DE AÇO INOXIDÁVEL CHAPA 22 DESENVOLVIMENTO 1,00 M</v>
          </cell>
          <cell r="C1857" t="str">
            <v>U</v>
          </cell>
          <cell r="D1857">
            <v>558.63</v>
          </cell>
        </row>
        <row r="1858">
          <cell r="A1858" t="str">
            <v>LOU-MIC-005</v>
          </cell>
          <cell r="B1858" t="str">
            <v>MICTÓRIO COLETIVO DE AÇO INOXIDÁVEL CHAPA 22 DESENVOLVIMENTO 1,40 M</v>
          </cell>
          <cell r="C1858" t="str">
            <v>U</v>
          </cell>
          <cell r="D1858">
            <v>746.41</v>
          </cell>
        </row>
        <row r="1859">
          <cell r="A1859" t="str">
            <v>LOU-MIC-011</v>
          </cell>
          <cell r="B1859" t="str">
            <v>MICTÓRIO SIFONADO DE LOUÇA BRANCA, INCLUSIVE ENGATE FLEXÍVEL, EXCLUSIVE VÁLVULA DE DESCARGA</v>
          </cell>
          <cell r="C1859" t="str">
            <v>U</v>
          </cell>
          <cell r="D1859">
            <v>372.46</v>
          </cell>
        </row>
        <row r="1860">
          <cell r="A1860" t="str">
            <v>MET-PAR-005</v>
          </cell>
          <cell r="B1860" t="str">
            <v>PARAFUSO CASTELO COM BUCHA</v>
          </cell>
          <cell r="C1860" t="str">
            <v>U</v>
          </cell>
          <cell r="D1860">
            <v>7.32</v>
          </cell>
        </row>
        <row r="1861">
          <cell r="A1861" t="str">
            <v>LOU-TAN-015</v>
          </cell>
          <cell r="B1861" t="str">
            <v>TANQUE DE LOUÇA BRANCA COM COLUNA, CAPACIDADE 22 LITROS, INCLUSIVE ACESSÓRIOS DE FIXAÇÃO, FORNECIMENTO, INSTALAÇÃO E REJUNTAMENTO, EXCLUSIVE TORNEIRA, VÁLVULA DE ESCOAMENTO E SIFÃO</v>
          </cell>
          <cell r="C1861" t="str">
            <v>U</v>
          </cell>
          <cell r="D1861">
            <v>324.92</v>
          </cell>
        </row>
        <row r="1862">
          <cell r="A1862" t="str">
            <v>LOU-TAN-020</v>
          </cell>
          <cell r="B1862" t="str">
            <v>TANQUE DE LOUÇA BRANCA COM COLUNA, CAPACIDADE 22 LITROS, INCLUSIVE ACESSÓRIOS DE FIXAÇÃO, VÁLVULA DE ESCOAMENTO DE METAL COM ACABAMENTO CROMADO, SIFÃO DE METAL TIPO COPO COM ACABAMENTO CROMADO, FORNECIMENTO, INSTALAÇÃO E REJUNTAMENTO, EXCLUSIVE TORNEIRA</v>
          </cell>
          <cell r="C1862" t="str">
            <v>U</v>
          </cell>
          <cell r="D1862">
            <v>451.97</v>
          </cell>
        </row>
        <row r="1863">
          <cell r="A1863" t="str">
            <v>-</v>
          </cell>
          <cell r="B1863" t="str">
            <v>TANQUE DE MÁRMORE SINTÉTICO DUPLO, CAPACIDADE 37 LITROS, INCLUSIVE ACESSÓRIOS DE FIXAÇÃO, VÁLVULA DE ESCOAMENTO DE METAL COM ACABAMENTO CROMADO, SIFÃO DE METAL TIPO COPO COM ACABAMENTO CROMADO, FORNECIMENTO E INSTALAÇÃO, EXCLUSIVE TORNEIRA</v>
          </cell>
          <cell r="C1863" t="str">
            <v>U</v>
          </cell>
          <cell r="D1863">
            <v>411.9</v>
          </cell>
        </row>
        <row r="1864">
          <cell r="A1864" t="str">
            <v>-</v>
          </cell>
          <cell r="B1864" t="str">
            <v>TANQUE DE MÁRMORE SINTÉTICO SIMPLES, CAPACIDADE 20 LITROS, INCLUSIVE ACESSÓRIOS DE FIXAÇÃO, VÁLVULA DE ESCOAMENTO DE METAL COM ACABAMENTO CROMADO, SIFÃO DE METAL TIPO COPO COM ACABAMENTO CROMADO, FORNECIMENTO E INSTALAÇÃO, EXCLUSIVE TORNEIRA</v>
          </cell>
          <cell r="C1864" t="str">
            <v>U</v>
          </cell>
          <cell r="D1864">
            <v>311.7</v>
          </cell>
        </row>
        <row r="1865">
          <cell r="A1865" t="str">
            <v>LOU-TAN-035</v>
          </cell>
          <cell r="B1865" t="str">
            <v>TANQUE DE POLIPROPILENO, CAPACIDADE 15 LITROS, INCLUSIVE ACESSÓRIOS DE FIXAÇÃO, VÁLVULA DE ESCOAMENTO DE PLÁSTICO (PVC) NA COR BRANCA, SIFÃO DE PLÁSTICO (PVC) TIPO COPO NA COR BRANCA, FORNECIMENTO E INSTALAÇÃO, EXCLUSIVE TORNEIRA</v>
          </cell>
          <cell r="C1865" t="str">
            <v>U</v>
          </cell>
          <cell r="D1865">
            <v>110.25</v>
          </cell>
        </row>
        <row r="1866">
          <cell r="A1866" t="str">
            <v>LOU-TAN-040</v>
          </cell>
          <cell r="B1866" t="str">
            <v>TANQUE DE POLIPROPILENO, CAPACIDADE 24 LITROS, INCLUSIVE ACESSÓRIOS DE FIXAÇÃO, VÁLVULA DE ESCOAMENTO DE PLÁSTICO (PVC) NA COR BRANCA, SIFÃO DE PLÁSTICO (PVC) TIPO COPO NA COR BRANCA, FORNECIMENTO E INSTALAÇÃO, EXCLUSIVE TORNEIRA</v>
          </cell>
          <cell r="C1866" t="str">
            <v>U</v>
          </cell>
          <cell r="D1866">
            <v>133.86000000000001</v>
          </cell>
        </row>
        <row r="1867">
          <cell r="A1867" t="str">
            <v>MET-BOI-005</v>
          </cell>
          <cell r="B1867" t="str">
            <v>TORNEIRA CHAVE BÓIA AUTOMÁTICA PARA RESERVATÓRIO</v>
          </cell>
          <cell r="C1867" t="str">
            <v>U</v>
          </cell>
          <cell r="D1867">
            <v>73.739999999999995</v>
          </cell>
        </row>
        <row r="1868">
          <cell r="A1868" t="str">
            <v>MET-BOI-010</v>
          </cell>
          <cell r="B1868" t="str">
            <v>TORNEIRA DE BÓIA, D = 15 MM (1/2")</v>
          </cell>
          <cell r="C1868" t="str">
            <v>U</v>
          </cell>
          <cell r="D1868">
            <v>41.9</v>
          </cell>
        </row>
        <row r="1869">
          <cell r="A1869" t="str">
            <v>MET-BOI-015</v>
          </cell>
          <cell r="B1869" t="str">
            <v>TORNEIRA DE BÓIA, D = 20 MM (3/4")</v>
          </cell>
          <cell r="C1869" t="str">
            <v>U</v>
          </cell>
          <cell r="D1869">
            <v>44.52</v>
          </cell>
        </row>
        <row r="1870">
          <cell r="A1870" t="str">
            <v>MET-BOI-020</v>
          </cell>
          <cell r="B1870" t="str">
            <v>TORNEIRA DE BÓIA, D = 25 MM (1")</v>
          </cell>
          <cell r="C1870" t="str">
            <v>U</v>
          </cell>
          <cell r="D1870">
            <v>58.28</v>
          </cell>
        </row>
        <row r="1871">
          <cell r="A1871" t="str">
            <v>MET-BOI-021</v>
          </cell>
          <cell r="B1871" t="str">
            <v>TORNEIRA DE BÓIA, D = 32 MM (1 1/4")</v>
          </cell>
          <cell r="C1871" t="str">
            <v>U</v>
          </cell>
          <cell r="D1871">
            <v>87.16</v>
          </cell>
        </row>
        <row r="1872">
          <cell r="A1872" t="str">
            <v>MET-BOI-022</v>
          </cell>
          <cell r="B1872" t="str">
            <v>TORNEIRA DE BÓIA, D = 40 MM (1 1/2"</v>
          </cell>
          <cell r="C1872" t="str">
            <v>U</v>
          </cell>
          <cell r="D1872">
            <v>101.71</v>
          </cell>
        </row>
        <row r="1873">
          <cell r="A1873" t="str">
            <v>MET-BOI-023</v>
          </cell>
          <cell r="B1873" t="str">
            <v>TORNEIRA DE BÓIA, D = 50 MM (2")</v>
          </cell>
          <cell r="C1873" t="str">
            <v>U</v>
          </cell>
          <cell r="D1873">
            <v>121.06</v>
          </cell>
        </row>
        <row r="1874">
          <cell r="A1874" t="str">
            <v>MET-TOR-025</v>
          </cell>
          <cell r="B1874" t="str">
            <v>TORNEIRA METÁLICA PARA BEBEDOURO, ACABAMENTO CROMADO, COM AREJADOR, APLICAÇÃO DE PAREDE, INCLUSIVE FORNECIMENTO E INSTALAÇÃO</v>
          </cell>
          <cell r="C1874" t="str">
            <v>U</v>
          </cell>
          <cell r="D1874">
            <v>78.81</v>
          </cell>
        </row>
        <row r="1875">
          <cell r="A1875" t="str">
            <v>MET-TOR-010</v>
          </cell>
          <cell r="B1875" t="str">
            <v>TORNEIRA METÁLICA PARA IRRIGAÇÃO/JARDIM, ACABAMENTO CROMADO, APLICAÇÃO DE PAREDE, INCLUSIVE FORNECIMENTO E INSTALAÇÃO</v>
          </cell>
          <cell r="C1875" t="str">
            <v>U</v>
          </cell>
          <cell r="D1875">
            <v>34.450000000000003</v>
          </cell>
        </row>
        <row r="1876">
          <cell r="A1876" t="str">
            <v>MET-TOR-035</v>
          </cell>
          <cell r="B1876" t="str">
            <v>TORNEIRA METÁLICA PARA LAVATÓRIO, ACABAMENTO CROMADO, COM AREJADOR, APLICAÇÃO DE MESA, INCLUSIVE ENGATE FLEXÍVEL METÁLICO, FORNECIMENTO E INSTALAÇÃO</v>
          </cell>
          <cell r="C1876" t="str">
            <v>U</v>
          </cell>
          <cell r="D1876">
            <v>97.85</v>
          </cell>
        </row>
        <row r="1877">
          <cell r="A1877" t="str">
            <v>MET-TOR-030</v>
          </cell>
          <cell r="B1877" t="str">
            <v>TORNEIRA METÁLICA PARA LAVATÓRIO, FECHAMENTO AUTOMÁTICO, ACABAMENTO CROMADO, COM AREJADOR, APLICAÇÃO DE MESA, INCLUSIVE ENGATE FLEXÍVEL METÁLICO, FORNECIMENTO E INSTALAÇÃO</v>
          </cell>
          <cell r="C1877" t="str">
            <v>U</v>
          </cell>
          <cell r="D1877">
            <v>245.36</v>
          </cell>
        </row>
        <row r="1878">
          <cell r="A1878" t="str">
            <v>MET-TOR-021</v>
          </cell>
          <cell r="B1878" t="str">
            <v>TORNEIRA METÁLICA PARA PIA, ACABAMENTO CROMADO, COM AREJADOR, APLICAÇÃO DE PAREDE, INCLUSIVE FORNECIMENTO E INSTALAÇÃO</v>
          </cell>
          <cell r="C1878" t="str">
            <v>U</v>
          </cell>
          <cell r="D1878">
            <v>65.37</v>
          </cell>
        </row>
        <row r="1879">
          <cell r="A1879" t="str">
            <v>MET-TOR-022</v>
          </cell>
          <cell r="B1879" t="str">
            <v>TORNEIRA METÁLICA PARA PIA, ACABAMENTO CROMADO, SEM AREJADOR, APLICAÇÃO DE PAREDE, INCLUSIVE FORNECIMENTO E INSTALAÇÃ</v>
          </cell>
          <cell r="C1879" t="str">
            <v>U</v>
          </cell>
          <cell r="D1879">
            <v>56.37</v>
          </cell>
        </row>
        <row r="1880">
          <cell r="A1880" t="str">
            <v>MET-TOR-015</v>
          </cell>
          <cell r="B1880" t="str">
            <v>TORNEIRA METÁLICA PARA PIA, BICA MÓVEL, ACABAMENTO CROMADO, COM AREJADOR, APLICAÇÃO DE MESA, INCLUSIVE ENGATE FLEXÍVEL METÁLICO, FORNECIMENTO E INSTALAÇÃO</v>
          </cell>
          <cell r="C1880" t="str">
            <v>U</v>
          </cell>
          <cell r="D1880">
            <v>185.96</v>
          </cell>
        </row>
        <row r="1881">
          <cell r="A1881" t="str">
            <v>MET-TOR-020</v>
          </cell>
          <cell r="B1881" t="str">
            <v>TORNEIRA METÁLICA PARA PIA, BICA MÓVEL, ACABAMENTO CROMADO, COM AREJADOR, APLICAÇÃO DE PAREDE, INCLUSIVE FORNECIMENTO E INSTALAÇÃO</v>
          </cell>
          <cell r="C1881" t="str">
            <v>U</v>
          </cell>
          <cell r="D1881">
            <v>154.61000000000001</v>
          </cell>
        </row>
        <row r="1882">
          <cell r="A1882" t="str">
            <v>MET-TOR-040</v>
          </cell>
          <cell r="B1882" t="str">
            <v>TORNEIRA METÁLICA PARA TANQUE, ACABAMENTO CROMADO, INCLUSIVE ENGATE FLEXÍVEL METÁLICO, FORNECIMENTO E INSTALAÇÃO</v>
          </cell>
          <cell r="C1882" t="str">
            <v>U</v>
          </cell>
          <cell r="D1882">
            <v>46.08</v>
          </cell>
        </row>
        <row r="1883">
          <cell r="A1883" t="str">
            <v>MET-TUB-005</v>
          </cell>
          <cell r="B1883" t="str">
            <v>TUBO DE LIGAÇÃO DE ÁGUA PARA BACIA SANITÁRIA (VASO), DN 1.1/2", COMPRIMENTO 20CM, INCLUSIVE CANOPLA, SPUD, FORNECIMENTO E INSTALAÇÃO</v>
          </cell>
          <cell r="C1883" t="str">
            <v>U</v>
          </cell>
          <cell r="D1883">
            <v>41.77</v>
          </cell>
        </row>
        <row r="1884">
          <cell r="A1884" t="str">
            <v>-</v>
          </cell>
          <cell r="B1884" t="str">
            <v>TUBO DE LIGAÇÃO DE ÁGUA PARA BACIA SANITÁRIA (VASO), DN 1.1/2", COMPRIMENTO 25CM, INCLUSIVE CANOPLA, SPUD, FORNECIMENTO E INSTALAÇÃO</v>
          </cell>
          <cell r="C1884" t="str">
            <v>U</v>
          </cell>
          <cell r="D1884">
            <v>41.77</v>
          </cell>
        </row>
        <row r="1885">
          <cell r="A1885" t="str">
            <v>MET-TUB-010</v>
          </cell>
          <cell r="B1885" t="str">
            <v>TUBO LONGO DN 40MM (1.1/2"), PARA CAIXA DE DESCARGA, INCLUSIVE FORNECIMENTO E INSTALAÇÃO</v>
          </cell>
          <cell r="C1885" t="str">
            <v>U</v>
          </cell>
          <cell r="D1885">
            <v>18.579999999999998</v>
          </cell>
        </row>
        <row r="1886">
          <cell r="A1886" t="str">
            <v>MET-TUB-015</v>
          </cell>
          <cell r="B1886" t="str">
            <v>TUBO PARA VÁLVULA DE DESCARGA Nº. 18 COM ADAPTADOR D = 1 1/2"</v>
          </cell>
          <cell r="C1886" t="str">
            <v>U</v>
          </cell>
          <cell r="D1886">
            <v>37.56</v>
          </cell>
        </row>
        <row r="1887">
          <cell r="A1887" t="str">
            <v>MET-VAL-005</v>
          </cell>
          <cell r="B1887" t="str">
            <v>VÁLVULA AMERICANA PIA INOX 1 1/2" X 3/4"</v>
          </cell>
          <cell r="C1887" t="str">
            <v>U</v>
          </cell>
          <cell r="D1887">
            <v>54.41</v>
          </cell>
        </row>
        <row r="1888">
          <cell r="A1888" t="str">
            <v>MET-VAL-010</v>
          </cell>
          <cell r="B1888" t="str">
            <v>VÁLVULA AMERICANA PIA INOX 4" X 1 1/2"</v>
          </cell>
          <cell r="C1888" t="str">
            <v>U</v>
          </cell>
          <cell r="D1888">
            <v>67.06</v>
          </cell>
        </row>
        <row r="1889">
          <cell r="A1889" t="str">
            <v>-</v>
          </cell>
          <cell r="B1889" t="str">
            <v>VÁLVULA DE DESCARGA COM REGISTRO INTERNO, ACIONAMENTO DUPLO, DN 1.1/2" (50MM), INCLUSIVE ACABAMENTO DA VÁLVULA</v>
          </cell>
          <cell r="C1889" t="str">
            <v>UN</v>
          </cell>
          <cell r="D1889">
            <v>220.65</v>
          </cell>
        </row>
        <row r="1890">
          <cell r="A1890" t="str">
            <v>MET-VAL-015</v>
          </cell>
          <cell r="B1890" t="str">
            <v>VÁLVULA DE DESCARGA COM REGISTRO INTERNO, ACIONAMENTO SIMPLES, DN 1.1/2" (50MM), INCLUSIVE ACABAMENTO DA VÁLVULA</v>
          </cell>
          <cell r="C1890" t="str">
            <v>UN</v>
          </cell>
          <cell r="D1890">
            <v>191.65</v>
          </cell>
        </row>
        <row r="1891">
          <cell r="A1891" t="str">
            <v>MET-VAL-026</v>
          </cell>
          <cell r="B1891" t="str">
            <v>VÁLVULA DE RETENÇÃO DE PÉ COM CRIVO, D = 100 MM (4")</v>
          </cell>
          <cell r="C1891" t="str">
            <v>U</v>
          </cell>
          <cell r="D1891">
            <v>636.96</v>
          </cell>
        </row>
        <row r="1892">
          <cell r="A1892" t="str">
            <v>MET-VAL-018</v>
          </cell>
          <cell r="B1892" t="str">
            <v>VÁLVULA DE RETENÇÃO DE PÉ COM CRIVO, D = 15 MM (1/2")</v>
          </cell>
          <cell r="C1892" t="str">
            <v>U</v>
          </cell>
          <cell r="D1892">
            <v>50.95</v>
          </cell>
        </row>
        <row r="1893">
          <cell r="A1893" t="str">
            <v>MET-VAL-019</v>
          </cell>
          <cell r="B1893" t="str">
            <v>VÁLVULA DE RETENÇÃO DE PÉ COM CRIVO, D = 20 MM (3/4")</v>
          </cell>
          <cell r="C1893" t="str">
            <v>U</v>
          </cell>
          <cell r="D1893">
            <v>65.72</v>
          </cell>
        </row>
        <row r="1894">
          <cell r="A1894" t="str">
            <v>MET-VAL-020</v>
          </cell>
          <cell r="B1894" t="str">
            <v>VÁLVULA DE RETENÇÃO DE PÉ COM CRIVO D = 25 MM (1")</v>
          </cell>
          <cell r="C1894" t="str">
            <v>U</v>
          </cell>
          <cell r="D1894">
            <v>73.12</v>
          </cell>
        </row>
        <row r="1895">
          <cell r="A1895" t="str">
            <v>MET-VAL-021</v>
          </cell>
          <cell r="B1895" t="str">
            <v>VÁLVULA DE RETENÇÃO DE PÉ COM CRIVO, D = 32 MM (1 1/4")</v>
          </cell>
          <cell r="C1895" t="str">
            <v>U</v>
          </cell>
          <cell r="D1895">
            <v>111.92</v>
          </cell>
        </row>
        <row r="1896">
          <cell r="A1896" t="str">
            <v>MET-VAL-022</v>
          </cell>
          <cell r="B1896" t="str">
            <v>VÁLVULA DE RETENÇÃO DE PÉ COM CRIVO, D = 40 MM (1 1/2")</v>
          </cell>
          <cell r="C1896" t="str">
            <v>U</v>
          </cell>
          <cell r="D1896">
            <v>117.93</v>
          </cell>
        </row>
        <row r="1897">
          <cell r="A1897" t="str">
            <v>MET-VAL-023</v>
          </cell>
          <cell r="B1897" t="str">
            <v>VÁLVULA DE RETENÇÃO DE PÉ COM CRIVO, D = 50 MM (2")</v>
          </cell>
          <cell r="C1897" t="str">
            <v>U</v>
          </cell>
          <cell r="D1897">
            <v>163.37</v>
          </cell>
        </row>
        <row r="1898">
          <cell r="A1898" t="str">
            <v>MET-VAL-024</v>
          </cell>
          <cell r="B1898" t="str">
            <v>VÁLVULA DE RETENÇÃO DE PÉ COM CRIVO, D = 65 MM (2 1/2")</v>
          </cell>
          <cell r="C1898" t="str">
            <v>U</v>
          </cell>
          <cell r="D1898">
            <v>281.57</v>
          </cell>
        </row>
        <row r="1899">
          <cell r="A1899" t="str">
            <v>MET-VAL-025</v>
          </cell>
          <cell r="B1899" t="str">
            <v>VÁLVULA DE RETENÇÃO DE PÉ COM CRIVO, D = 80 MM (3")</v>
          </cell>
          <cell r="C1899" t="str">
            <v>U</v>
          </cell>
          <cell r="D1899">
            <v>372.08</v>
          </cell>
        </row>
        <row r="1900">
          <cell r="A1900" t="str">
            <v>MET-VAL-070</v>
          </cell>
          <cell r="B1900" t="str">
            <v>VÁLVULA DE RETENÇÃO HORIZONTAL OU VERTICAL, Ø 100 MM (4")</v>
          </cell>
          <cell r="C1900" t="str">
            <v>U</v>
          </cell>
          <cell r="D1900">
            <v>798.81</v>
          </cell>
        </row>
        <row r="1901">
          <cell r="A1901" t="str">
            <v>MET-VAL-038</v>
          </cell>
          <cell r="B1901" t="str">
            <v>VÁLVULA DE RETENÇÃO HORIZONTAL OU VERTICAL, Ø 15 MM (1/2")</v>
          </cell>
          <cell r="C1901" t="str">
            <v>U</v>
          </cell>
          <cell r="D1901">
            <v>80.98</v>
          </cell>
        </row>
        <row r="1902">
          <cell r="A1902" t="str">
            <v>MET-VAL-039</v>
          </cell>
          <cell r="B1902" t="str">
            <v>VÁLVULA DE RETENÇÃO HORIZONTAL OU VERTICAL, Ø 20 MM (3/4")</v>
          </cell>
          <cell r="C1902" t="str">
            <v>U</v>
          </cell>
          <cell r="D1902">
            <v>94.49</v>
          </cell>
        </row>
        <row r="1903">
          <cell r="A1903" t="str">
            <v>MET-VAL-050</v>
          </cell>
          <cell r="B1903" t="str">
            <v>VÁLVULA DE RETENÇÃO HORIZONTAL OU VERTICAL, Ø 25 MM (1")</v>
          </cell>
          <cell r="C1903" t="str">
            <v>U</v>
          </cell>
          <cell r="D1903">
            <v>122.15</v>
          </cell>
        </row>
        <row r="1904">
          <cell r="A1904" t="str">
            <v>MET-VAL-040</v>
          </cell>
          <cell r="B1904" t="str">
            <v>VÁLVULA DE RETENÇÃO HORIZONTAL OU VERTICAL, Ø 32 MM (1 1/4")</v>
          </cell>
          <cell r="C1904" t="str">
            <v>U</v>
          </cell>
          <cell r="D1904">
            <v>184.17</v>
          </cell>
        </row>
        <row r="1905">
          <cell r="A1905" t="str">
            <v>MET-VAL-045</v>
          </cell>
          <cell r="B1905" t="str">
            <v>VÁLVULA DE RETENÇÃO HORIZONTAL OU VERTICAL, Ø 40 MM (1 1/2")</v>
          </cell>
          <cell r="C1905" t="str">
            <v>U</v>
          </cell>
          <cell r="D1905">
            <v>202.63</v>
          </cell>
        </row>
        <row r="1906">
          <cell r="A1906" t="str">
            <v>MET-VAL-055</v>
          </cell>
          <cell r="B1906" t="str">
            <v>VÁLVULA DE RETENÇÃO HORIZONTAL OU VERTICAL, Ø 50 MM (2")</v>
          </cell>
          <cell r="C1906" t="str">
            <v>U</v>
          </cell>
          <cell r="D1906">
            <v>272.79000000000002</v>
          </cell>
        </row>
        <row r="1907">
          <cell r="A1907" t="str">
            <v>MET-VAL-060</v>
          </cell>
          <cell r="B1907" t="str">
            <v>VÁLVULA DE RETENÇÃO HORIZONTAL OU VERTICAL, Ø 65 MM (2 1/2")</v>
          </cell>
          <cell r="C1907" t="str">
            <v>U</v>
          </cell>
          <cell r="D1907">
            <v>387.9</v>
          </cell>
        </row>
        <row r="1908">
          <cell r="A1908" t="str">
            <v>MET-VAL-065</v>
          </cell>
          <cell r="B1908" t="str">
            <v>VÁLVULA DE RETENÇÃO HORIZONTAL OU VERTICAL, Ø 80 MM (3")</v>
          </cell>
          <cell r="C1908" t="str">
            <v>U</v>
          </cell>
          <cell r="D1908">
            <v>521.45000000000005</v>
          </cell>
        </row>
        <row r="1909">
          <cell r="A1909" t="str">
            <v>MET-VAL-029</v>
          </cell>
          <cell r="B1909" t="str">
            <v>VÁLVULA PARA LAVATÓRIO COM LADRÃO D = 2 1/4" X 1"</v>
          </cell>
          <cell r="C1909" t="str">
            <v>U</v>
          </cell>
          <cell r="D1909">
            <v>33.340000000000003</v>
          </cell>
        </row>
        <row r="1910">
          <cell r="A1910" t="str">
            <v>MET-VAL-030</v>
          </cell>
          <cell r="B1910" t="str">
            <v>VÁLVULA PARA MICTÓRIO COM FECHAMENTO AUTOMÁTICO D = 1/2"</v>
          </cell>
          <cell r="C1910" t="str">
            <v>U</v>
          </cell>
          <cell r="D1910">
            <v>74.540000000000006</v>
          </cell>
        </row>
        <row r="1911">
          <cell r="A1911" t="str">
            <v>LOU-VAS-005</v>
          </cell>
          <cell r="B1911" t="str">
            <v>VASO SANITÁRIO ENVELOPADO</v>
          </cell>
          <cell r="C1911" t="str">
            <v>U</v>
          </cell>
          <cell r="D1911">
            <v>561.84</v>
          </cell>
        </row>
        <row r="1912">
          <cell r="A1912" t="str">
            <v>-</v>
          </cell>
          <cell r="B1912" t="str">
            <v>MAO-001  - MÃO DE OBRA COM ENCARGOS COMPLEMENTARES</v>
          </cell>
          <cell r="C1912" t="str">
            <v/>
          </cell>
          <cell r="D1912">
            <v>0</v>
          </cell>
        </row>
        <row r="1913">
          <cell r="A1913" t="str">
            <v>MAO-AJD-005</v>
          </cell>
          <cell r="B1913" t="str">
            <v>AJUDANTE DE ARMADOR COM ENCARGOS COMPLEMENTARES</v>
          </cell>
          <cell r="C1913" t="str">
            <v>HORA</v>
          </cell>
          <cell r="D1913">
            <v>13.81</v>
          </cell>
        </row>
        <row r="1914">
          <cell r="A1914" t="str">
            <v>MAO-AJD-020</v>
          </cell>
          <cell r="B1914" t="str">
            <v>AJUDANTE DE BOMBEIRO/ENCANADOR COM ENCARGOS COMPLEMENTARES</v>
          </cell>
          <cell r="C1914" t="str">
            <v>HORA</v>
          </cell>
          <cell r="D1914">
            <v>14.03</v>
          </cell>
        </row>
        <row r="1915">
          <cell r="A1915" t="str">
            <v>MAO-AJD-010</v>
          </cell>
          <cell r="B1915" t="str">
            <v>AJUDANTE DE CARPINTEIRO COM ENCARGOS COMPLEMENTARES</v>
          </cell>
          <cell r="C1915" t="str">
            <v>HORA</v>
          </cell>
          <cell r="D1915">
            <v>15.17</v>
          </cell>
        </row>
        <row r="1916">
          <cell r="A1916" t="str">
            <v>MAO-AJD-015</v>
          </cell>
          <cell r="B1916" t="str">
            <v>AJUDANTE DE ELETRICISTA COM ENCARGOS COMPLEMENTARES</v>
          </cell>
          <cell r="C1916" t="str">
            <v>HORA</v>
          </cell>
          <cell r="D1916">
            <v>14.12</v>
          </cell>
        </row>
        <row r="1917">
          <cell r="A1917" t="str">
            <v>MAO-AJD-030</v>
          </cell>
          <cell r="B1917" t="str">
            <v>AJUDANTE DE PINTOR COM ENCARGOS COMPLEMENTARES</v>
          </cell>
          <cell r="C1917" t="str">
            <v>HORA</v>
          </cell>
          <cell r="D1917">
            <v>13.26</v>
          </cell>
        </row>
        <row r="1918">
          <cell r="A1918" t="str">
            <v>MAO-AJD-025</v>
          </cell>
          <cell r="B1918" t="str">
            <v>AJUDANTE DE TELHADISTA COM ENCARGOS COMPLEMENTARES</v>
          </cell>
          <cell r="C1918" t="str">
            <v>HORA</v>
          </cell>
          <cell r="D1918">
            <v>15.17</v>
          </cell>
        </row>
        <row r="1919">
          <cell r="A1919" t="str">
            <v>MAO-AJD-035</v>
          </cell>
          <cell r="B1919" t="str">
            <v>AJUDANTE ESPECIALIZADO COM ENCARGOS COMPLEMENTARES</v>
          </cell>
          <cell r="C1919" t="str">
            <v>HORA</v>
          </cell>
          <cell r="D1919">
            <v>16.03</v>
          </cell>
        </row>
        <row r="1920">
          <cell r="A1920" t="str">
            <v>-</v>
          </cell>
          <cell r="B1920" t="str">
            <v>AJUDANTE IMPERMEABILIZADOR COM ENCARGOS COMPLEMENTARES</v>
          </cell>
          <cell r="C1920" t="str">
            <v>HORA</v>
          </cell>
          <cell r="D1920">
            <v>13.26</v>
          </cell>
        </row>
        <row r="1921">
          <cell r="A1921" t="str">
            <v>MAO-OFC-045</v>
          </cell>
          <cell r="B1921" t="str">
            <v>ARMADOR COM ENCARGOS COMPLEMENTARES</v>
          </cell>
          <cell r="C1921" t="str">
            <v>HORA</v>
          </cell>
          <cell r="D1921">
            <v>18.23</v>
          </cell>
        </row>
        <row r="1922">
          <cell r="A1922" t="str">
            <v>MAO-OFC-005</v>
          </cell>
          <cell r="B1922" t="str">
            <v>AZULEJISTA COM ENCARGOS COMPLEMENTARES</v>
          </cell>
          <cell r="C1922" t="str">
            <v>HORA</v>
          </cell>
          <cell r="D1922">
            <v>20.059999999999999</v>
          </cell>
        </row>
        <row r="1923">
          <cell r="A1923" t="str">
            <v>MAO-OFC-040</v>
          </cell>
          <cell r="B1923" t="str">
            <v>BOMBEIRO/ENCANADOR COM ENCARGOS COMPLEMENTARES</v>
          </cell>
          <cell r="C1923" t="str">
            <v>HORA</v>
          </cell>
          <cell r="D1923">
            <v>18.329999999999998</v>
          </cell>
        </row>
        <row r="1924">
          <cell r="A1924" t="str">
            <v>MAO-OFC-010</v>
          </cell>
          <cell r="B1924" t="str">
            <v>CALCETEIRO COM ENCARGOS COMPLEMENTARES</v>
          </cell>
          <cell r="C1924" t="str">
            <v>HORA</v>
          </cell>
          <cell r="D1924">
            <v>13.85</v>
          </cell>
        </row>
        <row r="1925">
          <cell r="A1925" t="str">
            <v>MAO-OFC-015</v>
          </cell>
          <cell r="B1925" t="str">
            <v>CARPINTEIRO DE ESQUADRIA COM ENCARGOS COMPLEMENTARES</v>
          </cell>
          <cell r="C1925" t="str">
            <v>HORA</v>
          </cell>
          <cell r="D1925">
            <v>16.510000000000002</v>
          </cell>
        </row>
        <row r="1926">
          <cell r="A1926" t="str">
            <v>MAO-OFC-020</v>
          </cell>
          <cell r="B1926" t="str">
            <v>CARPINTEIRO DE FORMA COM ENCARGOS COMPLEMENTARES</v>
          </cell>
          <cell r="C1926" t="str">
            <v>HORA</v>
          </cell>
          <cell r="D1926">
            <v>18.25</v>
          </cell>
        </row>
        <row r="1927">
          <cell r="A1927" t="str">
            <v>MAO-OFC-035</v>
          </cell>
          <cell r="B1927" t="str">
            <v>ELETRICISTA COM ENCARGOS COMPLEMENTARES</v>
          </cell>
          <cell r="C1927" t="str">
            <v>HORA</v>
          </cell>
          <cell r="D1927">
            <v>18.55</v>
          </cell>
        </row>
        <row r="1928">
          <cell r="A1928" t="str">
            <v>MAO-OFC-110</v>
          </cell>
          <cell r="B1928" t="str">
            <v>ESTUCADOR COM ENCARGOS COMPLEMENTARES</v>
          </cell>
          <cell r="C1928" t="str">
            <v>HORA</v>
          </cell>
          <cell r="D1928">
            <v>18.96</v>
          </cell>
        </row>
        <row r="1929">
          <cell r="A1929" t="str">
            <v>MAO-OFC-050</v>
          </cell>
          <cell r="B1929" t="str">
            <v>GESSEIRO COM ENCARGOS COMPLEMENTARES</v>
          </cell>
          <cell r="C1929" t="str">
            <v>HORA</v>
          </cell>
          <cell r="D1929">
            <v>18.23</v>
          </cell>
        </row>
        <row r="1930">
          <cell r="A1930" t="str">
            <v>MAO-OFC-055</v>
          </cell>
          <cell r="B1930" t="str">
            <v>GRANITEIRO/MARMORISTA COM ENCARGOS COMPLEMENTARES</v>
          </cell>
          <cell r="C1930" t="str">
            <v>HORA</v>
          </cell>
          <cell r="D1930">
            <v>18.59</v>
          </cell>
        </row>
        <row r="1931">
          <cell r="A1931" t="str">
            <v>-</v>
          </cell>
          <cell r="B1931" t="str">
            <v>IMPERMEABILIZADOR COM ENCARGOS COMPLEMENTARES</v>
          </cell>
          <cell r="C1931" t="str">
            <v>HORA</v>
          </cell>
          <cell r="D1931">
            <v>18.34</v>
          </cell>
        </row>
        <row r="1932">
          <cell r="A1932" t="str">
            <v>MAO-OFC-060</v>
          </cell>
          <cell r="B1932" t="str">
            <v>JARDINEIRO COM ENCARGOS COMPLEMENTARES</v>
          </cell>
          <cell r="C1932" t="str">
            <v>HORA</v>
          </cell>
          <cell r="D1932">
            <v>17.7</v>
          </cell>
        </row>
        <row r="1933">
          <cell r="A1933" t="str">
            <v>MAO-OFC-065</v>
          </cell>
          <cell r="B1933" t="str">
            <v>LADRILHISTA COM ENCARGOS COMPLEMENTARES</v>
          </cell>
          <cell r="C1933" t="str">
            <v>HORA</v>
          </cell>
          <cell r="D1933">
            <v>20.059999999999999</v>
          </cell>
        </row>
        <row r="1934">
          <cell r="A1934" t="str">
            <v>MAO-OFC-115</v>
          </cell>
          <cell r="B1934" t="str">
            <v>MARCENEIRO COM ENCARGOS COMPLEMENTARES</v>
          </cell>
          <cell r="C1934" t="str">
            <v>HORA</v>
          </cell>
          <cell r="D1934">
            <v>18.61</v>
          </cell>
        </row>
        <row r="1935">
          <cell r="A1935" t="str">
            <v>MAO-OFC-070</v>
          </cell>
          <cell r="B1935" t="str">
            <v>MONTADOR COM ENCARGOS COMPLEMENTARES</v>
          </cell>
          <cell r="C1935" t="str">
            <v>HORA</v>
          </cell>
          <cell r="D1935">
            <v>18.07</v>
          </cell>
        </row>
        <row r="1936">
          <cell r="A1936" t="str">
            <v>-</v>
          </cell>
          <cell r="B1936" t="str">
            <v>OPERADOR DE BETONEIRA ESTACIONÁRIA COM ENCARGOS COMPLEMENTARES</v>
          </cell>
          <cell r="C1936" t="str">
            <v>HORA</v>
          </cell>
          <cell r="D1936">
            <v>15.97</v>
          </cell>
        </row>
        <row r="1937">
          <cell r="A1937" t="str">
            <v>MAO-OFC-075</v>
          </cell>
          <cell r="B1937" t="str">
            <v>PEDREIRO COM ENCARGOS COMPLEMENTARES</v>
          </cell>
          <cell r="C1937" t="str">
            <v>HORA</v>
          </cell>
          <cell r="D1937">
            <v>18.36</v>
          </cell>
        </row>
        <row r="1938">
          <cell r="A1938" t="str">
            <v>MAO-OFC-080</v>
          </cell>
          <cell r="B1938" t="str">
            <v>PINTOR COM ENCARGOS COMPLEMENTARES</v>
          </cell>
          <cell r="C1938" t="str">
            <v>HORA</v>
          </cell>
          <cell r="D1938">
            <v>18.29</v>
          </cell>
        </row>
        <row r="1939">
          <cell r="A1939" t="str">
            <v>MAO-OFC-085</v>
          </cell>
          <cell r="B1939" t="str">
            <v>POCEIRO COM ENCARGOS COMPLEMENTARES</v>
          </cell>
          <cell r="C1939" t="str">
            <v>HORA</v>
          </cell>
          <cell r="D1939">
            <v>17.2</v>
          </cell>
        </row>
        <row r="1940">
          <cell r="A1940" t="str">
            <v>MAO-OFC-090</v>
          </cell>
          <cell r="B1940" t="str">
            <v>RASPADOR COM ENCARGOS COMPLEMENTARES</v>
          </cell>
          <cell r="C1940" t="str">
            <v>HORA</v>
          </cell>
          <cell r="D1940">
            <v>21.57</v>
          </cell>
        </row>
        <row r="1941">
          <cell r="A1941" t="str">
            <v>-</v>
          </cell>
          <cell r="B1941" t="str">
            <v>RASTELEIRO COM ENCARGOS COMPLEMENTARES</v>
          </cell>
          <cell r="C1941" t="str">
            <v>HORA</v>
          </cell>
          <cell r="D1941">
            <v>15.15</v>
          </cell>
        </row>
        <row r="1942">
          <cell r="A1942" t="str">
            <v>MAO-AJD-045</v>
          </cell>
          <cell r="B1942" t="str">
            <v>REJUNTADOR COM ENCARGOS COMPLEMENTARES</v>
          </cell>
          <cell r="C1942" t="str">
            <v>HORA</v>
          </cell>
          <cell r="D1942">
            <v>13.26</v>
          </cell>
        </row>
        <row r="1943">
          <cell r="A1943" t="str">
            <v>-</v>
          </cell>
          <cell r="B1943" t="str">
            <v>SERRALHEIRO COM ENCARGOS COMPLEMENTARES</v>
          </cell>
          <cell r="C1943" t="str">
            <v>HORA</v>
          </cell>
          <cell r="D1943">
            <v>18.25</v>
          </cell>
        </row>
        <row r="1944">
          <cell r="A1944" t="str">
            <v>MAO-AJD-040</v>
          </cell>
          <cell r="B1944" t="str">
            <v>SERVENTE COM ENCARGOS COMPLEMENTARES</v>
          </cell>
          <cell r="C1944" t="str">
            <v>HORA</v>
          </cell>
          <cell r="D1944">
            <v>13.26</v>
          </cell>
        </row>
        <row r="1945">
          <cell r="A1945" t="str">
            <v>MAO-OFC-100</v>
          </cell>
          <cell r="B1945" t="str">
            <v>TAQUEIRO COM ENCARGOS COMPLEMENTARES</v>
          </cell>
          <cell r="C1945" t="str">
            <v>HORA</v>
          </cell>
          <cell r="D1945">
            <v>21.57</v>
          </cell>
        </row>
        <row r="1946">
          <cell r="A1946" t="str">
            <v>MAO-OFC-105</v>
          </cell>
          <cell r="B1946" t="str">
            <v>TELHADISTA COM ENCARGOS COMPLEMENTARES</v>
          </cell>
          <cell r="C1946" t="str">
            <v>HORA</v>
          </cell>
          <cell r="D1946">
            <v>20.02</v>
          </cell>
        </row>
        <row r="1947">
          <cell r="A1947" t="str">
            <v>-</v>
          </cell>
          <cell r="B1947" t="str">
            <v>VIDRACEIRO COM ENCARGOS COMPLEMENTARES</v>
          </cell>
          <cell r="C1947" t="str">
            <v>HORA</v>
          </cell>
          <cell r="D1947">
            <v>15.52</v>
          </cell>
        </row>
        <row r="1948">
          <cell r="A1948" t="str">
            <v>-</v>
          </cell>
          <cell r="B1948" t="str">
            <v>MOB-001  - MOBILIZAÇÃO E DESMOBILIZAÇÃO DE OBRA</v>
          </cell>
          <cell r="C1948" t="str">
            <v/>
          </cell>
          <cell r="D1948">
            <v>0</v>
          </cell>
        </row>
        <row r="1949">
          <cell r="A1949" t="str">
            <v>MOB-DES-005</v>
          </cell>
          <cell r="B1949" t="str">
            <v>OBRAS ATÉ O VALOR DE 1.000.000,00</v>
          </cell>
          <cell r="C1949" t="str">
            <v>%</v>
          </cell>
          <cell r="D1949">
            <v>1.5</v>
          </cell>
        </row>
        <row r="1950">
          <cell r="A1950" t="str">
            <v>MOB-DES-010</v>
          </cell>
          <cell r="B1950" t="str">
            <v>OBRAS COM VALOR ENTRE 1.000.000,01 E 3.000.000,00</v>
          </cell>
          <cell r="C1950" t="str">
            <v>%</v>
          </cell>
          <cell r="D1950">
            <v>1</v>
          </cell>
        </row>
        <row r="1951">
          <cell r="A1951" t="str">
            <v>MOB-DES-015</v>
          </cell>
          <cell r="B1951" t="str">
            <v>OBRAS COM VALORES ACIMA DE 3.000.000,01</v>
          </cell>
          <cell r="C1951" t="str">
            <v>%</v>
          </cell>
          <cell r="D1951">
            <v>2</v>
          </cell>
        </row>
        <row r="1952">
          <cell r="A1952" t="str">
            <v>-</v>
          </cell>
          <cell r="B1952" t="str">
            <v>MOB-002  - MOBILIZAÇÃO E DESMOBILIZAÇÃO DE OBRA</v>
          </cell>
          <cell r="C1952" t="str">
            <v/>
          </cell>
          <cell r="D1952">
            <v>0</v>
          </cell>
        </row>
        <row r="1953">
          <cell r="A1953" t="str">
            <v>MOB-DES-020</v>
          </cell>
          <cell r="B1953" t="str">
            <v>OBRAS ATÉ O VALOR DE 1.000.000,00</v>
          </cell>
          <cell r="C1953" t="str">
            <v>%</v>
          </cell>
          <cell r="D1953">
            <v>0.5</v>
          </cell>
        </row>
        <row r="1954">
          <cell r="A1954" t="str">
            <v>MOB-DES-025</v>
          </cell>
          <cell r="B1954" t="str">
            <v>OBRAS COM VALOR ENTRE 1.000.000,01 E 3.000.000,00</v>
          </cell>
          <cell r="C1954" t="str">
            <v>%</v>
          </cell>
          <cell r="D1954">
            <v>0.3</v>
          </cell>
        </row>
        <row r="1955">
          <cell r="A1955" t="str">
            <v>MOB-DES-030</v>
          </cell>
          <cell r="B1955" t="str">
            <v>OBRAS COM VALORES ACIMA DE 3.000.000,01</v>
          </cell>
          <cell r="C1955" t="str">
            <v>%</v>
          </cell>
          <cell r="D1955">
            <v>0.2</v>
          </cell>
        </row>
        <row r="1956">
          <cell r="A1956" t="str">
            <v>-</v>
          </cell>
          <cell r="B1956" t="str">
            <v>MUR-001  - MURO DE VEDAÇÃO DE CONCRETO PRÉ-MOLDADO</v>
          </cell>
          <cell r="C1956" t="str">
            <v/>
          </cell>
          <cell r="D1956">
            <v>0</v>
          </cell>
        </row>
        <row r="1957">
          <cell r="A1957" t="str">
            <v>MUR-DEF-005</v>
          </cell>
          <cell r="B1957" t="str">
            <v>COLOCAÇÃO DE DEFENSAS SOBRE O MURO FERRO CANTONEIRA L - 1" X 1/8" COMPRIMENTO = 85 CM, ESPAÇAMENTO 1,50 M E 5 FIADAS DE ARAME FARPADO</v>
          </cell>
          <cell r="C1957" t="str">
            <v>M</v>
          </cell>
          <cell r="D1957">
            <v>15.58</v>
          </cell>
        </row>
        <row r="1958">
          <cell r="A1958" t="str">
            <v>MUR-DEF-010</v>
          </cell>
          <cell r="B1958" t="str">
            <v>COLOCAÇÃO DE DEFENSAS SOBRE O MURO FERRO CANTONEIRA L - 1" X 1/8" COMPRIMENTO = 85 CM, ESPAÇAMENTO 1,50 M E 7 FIADAS DE ARAME FARPADO</v>
          </cell>
          <cell r="C1958" t="str">
            <v>M</v>
          </cell>
          <cell r="D1958">
            <v>16.62</v>
          </cell>
        </row>
        <row r="1959">
          <cell r="A1959" t="str">
            <v>MUR-COL-005</v>
          </cell>
          <cell r="B1959" t="str">
            <v>COLUNA DE ALVENARIA A VISTA DE SUPORTE DO PORTÃO (PARA CAIXA DE MEDIÇÃO DE ENERGIA OU PARA PLACA DO NOME DO PRÉDIO) 1,70 X 2,30 M</v>
          </cell>
          <cell r="C1959" t="str">
            <v>U</v>
          </cell>
          <cell r="D1959">
            <v>808.62</v>
          </cell>
        </row>
        <row r="1960">
          <cell r="A1960" t="str">
            <v>MUR-CON-005</v>
          </cell>
          <cell r="B1960" t="str">
            <v>CONCERTINA CLIPADA MODELO ESPIRAL HELICOIDAL DUPLA D = 450 MM</v>
          </cell>
          <cell r="C1960" t="str">
            <v>M</v>
          </cell>
          <cell r="D1960">
            <v>63.62</v>
          </cell>
        </row>
        <row r="1961">
          <cell r="A1961" t="str">
            <v>MUR-CON-010</v>
          </cell>
          <cell r="B1961" t="str">
            <v>CONCERTINA CLIPADA MODELO ESPIRAL HELICOIDAL DUPLA D = 610 MM</v>
          </cell>
          <cell r="C1961" t="str">
            <v>M</v>
          </cell>
          <cell r="D1961">
            <v>66.62</v>
          </cell>
        </row>
        <row r="1962">
          <cell r="A1962" t="str">
            <v>MUR-CON-015</v>
          </cell>
          <cell r="B1962" t="str">
            <v>CONCERTINA CLIPADA MODELO ESPIRAL HELICOIDAL DUPLA D = 730 MM</v>
          </cell>
          <cell r="C1962" t="str">
            <v>M</v>
          </cell>
          <cell r="D1962">
            <v>69.62</v>
          </cell>
        </row>
        <row r="1963">
          <cell r="A1963" t="str">
            <v>MUR-TIJ-020</v>
          </cell>
          <cell r="B1963" t="str">
            <v>MURETA DE TIJOLO COMUM ESP. = 15CM, H = 105 CM, A REVESTIR</v>
          </cell>
          <cell r="C1963" t="str">
            <v>M</v>
          </cell>
          <cell r="D1963">
            <v>202.25</v>
          </cell>
        </row>
        <row r="1964">
          <cell r="A1964" t="str">
            <v>MUR-TIJ-025</v>
          </cell>
          <cell r="B1964" t="str">
            <v>MURETA DE TIJOLO COMUM ESP. = 15CM, H = 130 CM, A REVESTIR</v>
          </cell>
          <cell r="C1964" t="str">
            <v>M</v>
          </cell>
          <cell r="D1964">
            <v>229.73</v>
          </cell>
        </row>
        <row r="1965">
          <cell r="A1965" t="str">
            <v>MUR-CAL-010</v>
          </cell>
          <cell r="B1965" t="str">
            <v>MURO DE VEDAÇÃO DE CONCRETO PRÉ-MOLDADO TIPO CALHA V ALTURA LIVRE = 2,50 M, SAPATA CONCRETO 1:3:6, 30 X 50 CM</v>
          </cell>
          <cell r="C1965" t="str">
            <v>M</v>
          </cell>
          <cell r="D1965">
            <v>275.01</v>
          </cell>
        </row>
        <row r="1966">
          <cell r="A1966" t="str">
            <v>MUR-CAL-005</v>
          </cell>
          <cell r="B1966" t="str">
            <v>MURO DE VEDAÇÃO DE CONCRETO PRÉ-MOLDADO TIPO CALHA V ALTURA LIVRE = 3,00 M, SAPATA CONCRETO 1:3:6, 30 X 50 CM</v>
          </cell>
          <cell r="C1966" t="str">
            <v>M</v>
          </cell>
          <cell r="D1966">
            <v>295.69</v>
          </cell>
        </row>
        <row r="1967">
          <cell r="A1967" t="str">
            <v>MUR-BLO-005</v>
          </cell>
          <cell r="B1967" t="str">
            <v>MURO DIVISÓRIO BLOCO DE CONCRETO APARENTE E = 15 CM, H = 1,80 M, INCLUSIVE SAPATA DE CONCRETO ARMADO FCK = 15 MPA, 50 X 55 CM</v>
          </cell>
          <cell r="C1967" t="str">
            <v>M</v>
          </cell>
          <cell r="D1967">
            <v>282.72000000000003</v>
          </cell>
        </row>
        <row r="1968">
          <cell r="A1968" t="str">
            <v>MUR-BLO-010</v>
          </cell>
          <cell r="B1968" t="str">
            <v>MURO DIVISÓRIO BLOCO DE CONCRETO APARENTE E = 15 CM, H = 2,20 M, INCLUSIVE SAPATA DE CONCRETO ARMADO FCK = 15 MPA, 50 X 55 CM</v>
          </cell>
          <cell r="C1968" t="str">
            <v>M</v>
          </cell>
          <cell r="D1968">
            <v>306.95999999999998</v>
          </cell>
        </row>
        <row r="1969">
          <cell r="A1969" t="str">
            <v>MUR-BLO-015</v>
          </cell>
          <cell r="B1969" t="str">
            <v>MURO DIVISÓRIO BLOCO DE CONCRETO REVESTIDO E = 15 CM, H = 2,20 M, INCLUSIVE SAPATA DE CONCRETO ARMADO FCK = 15 MPA, 50 X 55 CM</v>
          </cell>
          <cell r="C1969" t="str">
            <v>M</v>
          </cell>
          <cell r="D1969">
            <v>455.56</v>
          </cell>
        </row>
        <row r="1970">
          <cell r="A1970" t="str">
            <v>MUR-TIJ-005</v>
          </cell>
          <cell r="B1970" t="str">
            <v>MURO DIVISÓRIO TIJOLO FURADO E = 10 CM, REBOCADO E PINTADO A LATEX H = 1,80 M, INCLUSIVE SAPATA DE CONCRETO ARMADO FCK = 15 MPA, 50 X 55 CM</v>
          </cell>
          <cell r="C1970" t="str">
            <v>M</v>
          </cell>
          <cell r="D1970">
            <v>425.95</v>
          </cell>
        </row>
        <row r="1971">
          <cell r="A1971" t="str">
            <v>MUR-TIJ-015</v>
          </cell>
          <cell r="B1971" t="str">
            <v>MURO DIVISÓRIO TIJOLO FURADO E = 10 CM, REBOCADO E PINTADO A LATEX H = 2,20 A 2,50 M, INCLUSIVE SAPATA DE CONCRETO ARMADO FCK = 15 MPA, 50 X 55 CM</v>
          </cell>
          <cell r="C1971" t="str">
            <v>M</v>
          </cell>
          <cell r="D1971">
            <v>580.32000000000005</v>
          </cell>
        </row>
        <row r="1972">
          <cell r="A1972" t="str">
            <v>MUR-TIJ-010</v>
          </cell>
          <cell r="B1972" t="str">
            <v>MURO DIVISÓRIO TIJOLO FURADO E = 10 CM, REBOCADO E PINTADO A LATEX H = 2,20 M, INCLUSIVE SAPATA DE CONCRETO ARMADO FCK = 15 MPA, 50 X 55 CM</v>
          </cell>
          <cell r="C1972" t="str">
            <v>M</v>
          </cell>
          <cell r="D1972">
            <v>459.86</v>
          </cell>
        </row>
        <row r="1973">
          <cell r="A1973" t="str">
            <v>-</v>
          </cell>
          <cell r="B1973" t="str">
            <v>OBR-001  - OBRAS VIÁRIAS (PAVIMENTAÇÃO DE RUAS)</v>
          </cell>
          <cell r="C1973" t="str">
            <v/>
          </cell>
          <cell r="D1973">
            <v>0</v>
          </cell>
        </row>
        <row r="1974">
          <cell r="A1974" t="str">
            <v>OBR-VIA-207</v>
          </cell>
          <cell r="B1974" t="str">
            <v>ALVENARIA POLIÉDRICA, RETIRADA E REASSENTAMENTO SOBRE COXIM DE AREIA</v>
          </cell>
          <cell r="C1974" t="str">
            <v>M2</v>
          </cell>
          <cell r="D1974">
            <v>19.05</v>
          </cell>
        </row>
        <row r="1975">
          <cell r="A1975" t="str">
            <v>OBR-VIA-440</v>
          </cell>
          <cell r="B1975" t="str">
            <v>ASSENTAMENTO DE MATA-BURRO DE CONCRETO</v>
          </cell>
          <cell r="C1975" t="str">
            <v>U</v>
          </cell>
          <cell r="D1975">
            <v>622.32000000000005</v>
          </cell>
        </row>
        <row r="1976">
          <cell r="A1976" t="str">
            <v>OBR-VIA-208</v>
          </cell>
          <cell r="B1976" t="str">
            <v>CALÇAMENTO EM BLOQUETE, RETIRADA E REASSENTAMENTO SOBRE COXIM DE AREIA</v>
          </cell>
          <cell r="C1976" t="str">
            <v>M2</v>
          </cell>
          <cell r="D1976">
            <v>22.78</v>
          </cell>
        </row>
        <row r="1977">
          <cell r="A1977" t="str">
            <v>OBR-VIA-210</v>
          </cell>
          <cell r="B1977" t="str">
            <v>EXECUÇÃO DE CALÇAMENTO EM BLOQUETE - E = 6 CM - FCK = 25 MPA, INCLUINDO FORNECIMENTO E TRANSPORTE DE TODOS OS MATERIAIS, COLCHÃO DE ASSENTAMENTO E = 6 CM</v>
          </cell>
          <cell r="C1977" t="str">
            <v>M2</v>
          </cell>
          <cell r="D1977">
            <v>39.659999999999997</v>
          </cell>
        </row>
        <row r="1978">
          <cell r="A1978" t="str">
            <v>OBR-VIA-215</v>
          </cell>
          <cell r="B1978" t="str">
            <v>EXECUÇÃO DE CALÇAMENTO EM BLOQUETE - E = 8 CM - FCK = 35 MPA, INCLUINDO FORNECIMENTO E TRANSPORTE DE TODOS OS MATERIAIS, COLCHÃO DE ASSENTAMENTO E = 6 CM</v>
          </cell>
          <cell r="C1978" t="str">
            <v>M2</v>
          </cell>
          <cell r="D1978">
            <v>45.41</v>
          </cell>
        </row>
        <row r="1979">
          <cell r="A1979" t="str">
            <v>-</v>
          </cell>
          <cell r="B1979" t="str">
            <v>EXECUÇÃO E APLICAÇÃO DE CONCRETO ASFÁLTICO PRE-MISTURADO À FRIO (PMF), EM BETONEIRA, INCLUINDO FORNECIMENTO E TRANSPORTE DOS AGREGADOS E MATERIAL BETUMINOSO, INCLUSIVE TRANSPORTE DA MASSA ASFÁLTICA ATÉ A PISTA</v>
          </cell>
          <cell r="C1979" t="str">
            <v>M3</v>
          </cell>
          <cell r="D1979">
            <v>503.55</v>
          </cell>
        </row>
        <row r="1980">
          <cell r="A1980" t="str">
            <v>-</v>
          </cell>
          <cell r="B1980" t="str">
            <v>EXECUÇÃO E APLICAÇÃO DE CONCRETO BETUMINOSO USINADO A QUENTE (CBUQ), MASSA COMERCIAL, INCLUINDO FORNECIMENTO E TRANSPORTE DOS AGREGADOS E MATERIAL BETUMINOSO, EXCLUSIVE TRANSPORTE DA MASSA ASFÁLTICA ATÉ A PISTA</v>
          </cell>
          <cell r="C1980" t="str">
            <v>M3</v>
          </cell>
          <cell r="D1980">
            <v>800.95</v>
          </cell>
        </row>
        <row r="1981">
          <cell r="A1981" t="str">
            <v>ESS-SOL-050</v>
          </cell>
          <cell r="B1981" t="str">
            <v>GEOTÊXTIL NÃO TECIDO PARA ESTABILIZAÇÃO DE SOLOS</v>
          </cell>
          <cell r="C1981" t="str">
            <v>M2</v>
          </cell>
          <cell r="D1981">
            <v>7.68</v>
          </cell>
        </row>
        <row r="1982">
          <cell r="A1982" t="str">
            <v>OBR-VIA-206</v>
          </cell>
          <cell r="B1982" t="str">
            <v>PARALELEPÍPEDO, RETIRADA E REASSENTAMENTO SOBRE COXIM DE AREIA</v>
          </cell>
          <cell r="C1982" t="str">
            <v>M2</v>
          </cell>
          <cell r="D1982">
            <v>25.95</v>
          </cell>
        </row>
        <row r="1983">
          <cell r="A1983" t="str">
            <v>OBR-VIA-218</v>
          </cell>
          <cell r="B1983" t="str">
            <v>PISO DE CONCRETO PRÉ-MOLDADO INTERTRAVADO E = 10 CM - FCK = 35 MPA, INCLUINDO FORNECIMENTO E TRANSPORTE DE TODOS OS MATERIAIS, COLCHÃO DE ASSENTAMENTO E = 6 CM</v>
          </cell>
          <cell r="C1983" t="str">
            <v>M2</v>
          </cell>
          <cell r="D1983">
            <v>60.59</v>
          </cell>
        </row>
        <row r="1984">
          <cell r="A1984" t="str">
            <v>OBR-VIA-219</v>
          </cell>
          <cell r="B1984" t="str">
            <v>PISO DE CONCRETO PRÉ-MOLDADO INTERTRAVADO E = 10 CM - FCK = 40 MPA, INCLUINDO FORNECIMENTO E TRANSPORTE DE TODOS OS MATERIAIS, COLCHÃO DE ASSENTAMENTO E = 6 CM</v>
          </cell>
          <cell r="C1984" t="str">
            <v>M2</v>
          </cell>
          <cell r="D1984">
            <v>60.59</v>
          </cell>
        </row>
        <row r="1985">
          <cell r="A1985" t="str">
            <v>OBR-VIA-216</v>
          </cell>
          <cell r="B1985" t="str">
            <v>PISO DE CONCRETO PRÉ-MOLDADO INTERTRAVADO E = 6 CM - FCK = 35 MPA, INCLUINDO FORNECIMENTO E TRANSPORTE DE TODOS OS MATERIAIS, COLCHÃO DE ASSENTAMENTO E = 6 CM</v>
          </cell>
          <cell r="C1985" t="str">
            <v>M2</v>
          </cell>
          <cell r="D1985">
            <v>51.82</v>
          </cell>
        </row>
        <row r="1986">
          <cell r="A1986" t="str">
            <v>OBR-VIA-217</v>
          </cell>
          <cell r="B1986" t="str">
            <v>PISO DE CONCRETO PRÉ-MOLDADO INTERTRAVADO E = 8 CM - FCK = 35 MPA, INCLUINDO FORNECIMENTO E TRANSPORTE DE TODOS OS MATERIAIS, COLCHÃO DE ASSENTAMENTO E = 6 CM</v>
          </cell>
          <cell r="C1986" t="str">
            <v>M2</v>
          </cell>
          <cell r="D1986">
            <v>57.67</v>
          </cell>
        </row>
        <row r="1987">
          <cell r="A1987" t="str">
            <v>-</v>
          </cell>
          <cell r="B1987" t="str">
            <v>OBR-002  - OBRAS DE ARTE ESPECIAIS - PONTES</v>
          </cell>
          <cell r="C1987" t="str">
            <v/>
          </cell>
          <cell r="D1987">
            <v>0</v>
          </cell>
        </row>
        <row r="1988">
          <cell r="A1988" t="str">
            <v>OBR-PON-075</v>
          </cell>
          <cell r="B1988" t="str">
            <v>ENSECADEIRA INCLUSIVE RETIRADA DO MADEIRAMENTO , PAREDE DUPLA</v>
          </cell>
          <cell r="C1988" t="str">
            <v>M2</v>
          </cell>
          <cell r="D1988">
            <v>278.19</v>
          </cell>
        </row>
        <row r="1989">
          <cell r="A1989" t="str">
            <v>OBR-PON-070</v>
          </cell>
          <cell r="B1989" t="str">
            <v>ENSECADEIRA INCLUSIVE RETIRADA DO MADEIRAMENTO , PAREDE SIMPLES</v>
          </cell>
          <cell r="C1989" t="str">
            <v>M2</v>
          </cell>
          <cell r="D1989">
            <v>111.41</v>
          </cell>
        </row>
        <row r="1990">
          <cell r="A1990" t="str">
            <v>OBR-PON-110</v>
          </cell>
          <cell r="B1990" t="str">
            <v>FORNECIMENTO E APLICAÇÃO DE GROUT PARA ANCORAGENS (VIGA METÁLICA/TABULEIRO PRÉ MOLDADO)</v>
          </cell>
          <cell r="C1990" t="str">
            <v>M3</v>
          </cell>
          <cell r="D1990">
            <v>265.11</v>
          </cell>
        </row>
        <row r="1991">
          <cell r="A1991" t="str">
            <v>OBR-PON-105</v>
          </cell>
          <cell r="B1991" t="str">
            <v>LANÇAMENTO DE TABULEIRO PRÉ MOLDADO</v>
          </cell>
          <cell r="C1991" t="str">
            <v>U</v>
          </cell>
          <cell r="D1991">
            <v>60.14</v>
          </cell>
        </row>
        <row r="1992">
          <cell r="A1992" t="str">
            <v>OBR-PON-100</v>
          </cell>
          <cell r="B1992" t="str">
            <v>LANÇAMENTO DE VIGA METÁLICA - PONTE DE 08 METROS: 2.97 TONELADAS (2 VIGAS) - PONTE DE 10 METROS: 3.72 TONELADAS (2 VIGAS) - PONTE DE 12 METROS: 4.46 TONELADAS (2 VIGAS) - PONTE DE 15 METROS: 6.26 TONELADAS (2 VIGAS) - PONTE DE 18 METROS: 10.8 TONELADAS (3</v>
          </cell>
          <cell r="C1992" t="str">
            <v>KG</v>
          </cell>
          <cell r="D1992">
            <v>0.91</v>
          </cell>
        </row>
        <row r="1993">
          <cell r="A1993" t="str">
            <v>OBR-PON-095</v>
          </cell>
          <cell r="B1993" t="str">
            <v>TRANSPORTE DE TABULEIROS DE CONCRETO - PONTE DE 08 METROS: 14.4 TONELADAS - PONTE DE 10 METROS: 16.8 TONELADAS - PONTE DE 12 METROS: 19.2 TONELADAS - PONTE DE 15 METROS: 24.0 TONELADAS - PONTE DE 18 METROS: 28.8 TONELADAS</v>
          </cell>
          <cell r="C1993" t="str">
            <v>TXKM</v>
          </cell>
          <cell r="D1993">
            <v>0.62</v>
          </cell>
        </row>
        <row r="1994">
          <cell r="A1994" t="str">
            <v>OBR-PON-090</v>
          </cell>
          <cell r="B1994" t="str">
            <v>TRANSPORTE DE VIGAS METÁLICAS - PONTE DE 08 METROS: 2.97 TONELADAS (2 VIGAS) - PONTE DE 10 METROS: 3.72 TONELADAS (2 VIGAS) - PONTE DE 12 METROS: 4.46 TONELADAS (2 VIGAS) - PONTE DE 15 METROS: 6.26 TONELADAS (2 VIGAS) - PONTE DE 18 METROS: 10.8 TONELADAS</v>
          </cell>
          <cell r="C1994" t="str">
            <v>TXKM</v>
          </cell>
          <cell r="D1994">
            <v>0.62</v>
          </cell>
        </row>
        <row r="1995">
          <cell r="A1995" t="str">
            <v>OBR-PON-085</v>
          </cell>
          <cell r="B1995" t="str">
            <v>TRAVESSIA DE CHAPA METÁLICA PARA VEÍCULOS</v>
          </cell>
          <cell r="C1995" t="str">
            <v>M2</v>
          </cell>
          <cell r="D1995">
            <v>351.99</v>
          </cell>
        </row>
        <row r="1996">
          <cell r="A1996" t="str">
            <v>OBR-PON-080</v>
          </cell>
          <cell r="B1996" t="str">
            <v>TRAVESSIA DE MADEIRA PARA VEÍCULOS</v>
          </cell>
          <cell r="C1996" t="str">
            <v>M2</v>
          </cell>
          <cell r="D1996">
            <v>60.69</v>
          </cell>
        </row>
        <row r="1997">
          <cell r="A1997" t="str">
            <v>-</v>
          </cell>
          <cell r="B1997" t="str">
            <v>PAI-001  - PAISAGISMO</v>
          </cell>
          <cell r="C1997" t="str">
            <v/>
          </cell>
          <cell r="D1997">
            <v>0</v>
          </cell>
        </row>
        <row r="1998">
          <cell r="A1998" t="str">
            <v>PAI-CER-005</v>
          </cell>
          <cell r="B1998" t="str">
            <v>CERCA EM FERRO, TRIANGULAR, PADRÃO PREFEITURA</v>
          </cell>
          <cell r="C1998" t="str">
            <v>U</v>
          </cell>
          <cell r="D1998">
            <v>74.91</v>
          </cell>
        </row>
        <row r="1999">
          <cell r="A1999" t="str">
            <v>PAI-MUD-045</v>
          </cell>
          <cell r="B1999" t="str">
            <v>FORNECIMENTO DE ARBUSTO - BELA EMÍLIA</v>
          </cell>
          <cell r="C1999" t="str">
            <v>U</v>
          </cell>
          <cell r="D1999">
            <v>2</v>
          </cell>
        </row>
        <row r="2000">
          <cell r="A2000" t="str">
            <v>PAI-MUD-050</v>
          </cell>
          <cell r="B2000" t="str">
            <v>FORNECIMENTO DE ARBUSTO - CAMARA</v>
          </cell>
          <cell r="C2000" t="str">
            <v>U</v>
          </cell>
          <cell r="D2000">
            <v>1.5</v>
          </cell>
        </row>
        <row r="2001">
          <cell r="A2001" t="str">
            <v>PAI-MUD-020</v>
          </cell>
          <cell r="B2001" t="str">
            <v>FORNECIMENTO DE ÁRVORE - CÁSSIA MIMOSA</v>
          </cell>
          <cell r="C2001" t="str">
            <v>U</v>
          </cell>
          <cell r="D2001">
            <v>77</v>
          </cell>
        </row>
        <row r="2002">
          <cell r="A2002" t="str">
            <v>PAI-MUD-010</v>
          </cell>
          <cell r="B2002" t="str">
            <v>FORNECIMENTO DE ÁRVORE - IPÊ ROSA</v>
          </cell>
          <cell r="C2002" t="str">
            <v>U</v>
          </cell>
          <cell r="D2002">
            <v>101.33</v>
          </cell>
        </row>
        <row r="2003">
          <cell r="A2003" t="str">
            <v>PAI-MUD-025</v>
          </cell>
          <cell r="B2003" t="str">
            <v>FORNECIMENTO DE ÁRVORE - JACARANDÁ MIMOSO</v>
          </cell>
          <cell r="C2003" t="str">
            <v>U</v>
          </cell>
          <cell r="D2003">
            <v>72</v>
          </cell>
        </row>
        <row r="2004">
          <cell r="A2004" t="str">
            <v>PAI-MUD-015</v>
          </cell>
          <cell r="B2004" t="str">
            <v>FORNECIMENTO DE ÁRVORE - PAU FERRO</v>
          </cell>
          <cell r="C2004" t="str">
            <v>U</v>
          </cell>
          <cell r="D2004">
            <v>79</v>
          </cell>
        </row>
        <row r="2005">
          <cell r="A2005" t="str">
            <v>PAI-MUD-005</v>
          </cell>
          <cell r="B2005" t="str">
            <v>FORNECIMENTO DE ÁRVORE - SIBIPURUNA</v>
          </cell>
          <cell r="C2005" t="str">
            <v>U</v>
          </cell>
          <cell r="D2005">
            <v>101.33</v>
          </cell>
        </row>
        <row r="2006">
          <cell r="A2006" t="str">
            <v>PAI-MUD-030</v>
          </cell>
          <cell r="B2006" t="str">
            <v>FORNECIMENTO DE FORRAÇÃO - ALCALYPHA</v>
          </cell>
          <cell r="C2006" t="str">
            <v>M2</v>
          </cell>
          <cell r="D2006">
            <v>2</v>
          </cell>
        </row>
        <row r="2007">
          <cell r="A2007" t="str">
            <v>PAI-MUD-040</v>
          </cell>
          <cell r="B2007" t="str">
            <v>FORNECIMENTO DE FORRAÇÃO - CLOROFITO</v>
          </cell>
          <cell r="C2007" t="str">
            <v>M2</v>
          </cell>
          <cell r="D2007">
            <v>0.8</v>
          </cell>
        </row>
        <row r="2008">
          <cell r="A2008" t="str">
            <v>PAI-MUD-035</v>
          </cell>
          <cell r="B2008" t="str">
            <v>FORNECIMENTO DE FORRAÇÃO - WEDELIA</v>
          </cell>
          <cell r="C2008" t="str">
            <v>M2</v>
          </cell>
          <cell r="D2008">
            <v>0.8</v>
          </cell>
        </row>
        <row r="2009">
          <cell r="A2009" t="str">
            <v>PAI-MUD-055</v>
          </cell>
          <cell r="B2009" t="str">
            <v>FORNECIMENTO DE PALMEIRA - LICURI</v>
          </cell>
          <cell r="C2009" t="str">
            <v>U</v>
          </cell>
          <cell r="D2009">
            <v>40</v>
          </cell>
        </row>
        <row r="2010">
          <cell r="A2010" t="str">
            <v>PAI-MUD-060</v>
          </cell>
          <cell r="B2010" t="str">
            <v>FORNECIMENTO DE PALMEIRA ARECA LUTESCENS</v>
          </cell>
          <cell r="C2010" t="str">
            <v>U</v>
          </cell>
          <cell r="D2010">
            <v>22.8</v>
          </cell>
        </row>
        <row r="2011">
          <cell r="A2011" t="str">
            <v>PAI-SEI-005</v>
          </cell>
          <cell r="B2011" t="str">
            <v>LASTRO DE SEIXO, INCLUSIVE LANÇAMENTO</v>
          </cell>
          <cell r="C2011" t="str">
            <v>M2</v>
          </cell>
          <cell r="D2011">
            <v>112.7</v>
          </cell>
        </row>
        <row r="2012">
          <cell r="A2012" t="str">
            <v>PAI-GRA-005</v>
          </cell>
          <cell r="B2012" t="str">
            <v>PLANTIO DE GRAMA BATATAIS EM PLACAS, INCLUSIVE TERRA VEGETAL E CONSERVAÇÃO POR 30 DIAS</v>
          </cell>
          <cell r="C2012" t="str">
            <v>M2</v>
          </cell>
          <cell r="D2012">
            <v>15.06</v>
          </cell>
        </row>
        <row r="2013">
          <cell r="A2013" t="str">
            <v>PAI-GRA-015</v>
          </cell>
          <cell r="B2013" t="str">
            <v>PLANTIO DE GRAMA ESMERALDA EM PLACAS, INCLUSIVE TERRA VEGETAL E CONSERVAÇÃO POR 30 DIAS</v>
          </cell>
          <cell r="C2013" t="str">
            <v>M2</v>
          </cell>
          <cell r="D2013">
            <v>16.88</v>
          </cell>
        </row>
        <row r="2014">
          <cell r="A2014" t="str">
            <v>PAI-GRA-010</v>
          </cell>
          <cell r="B2014" t="str">
            <v>PLANTIO DE GRAMA SÃO CARLOS EM PLACAS, INCLUSIVE TERRA VEGETAL E CONSERVAÇÃO POR 30 DIAS</v>
          </cell>
          <cell r="C2014" t="str">
            <v>M2</v>
          </cell>
          <cell r="D2014">
            <v>16.88</v>
          </cell>
        </row>
        <row r="2015">
          <cell r="A2015" t="str">
            <v>PAI-COV-010</v>
          </cell>
          <cell r="B2015" t="str">
            <v>PLANTIO E PREPARO DE COVAS DE ARBUSTOS ORNAMENTAIS EM GERAL, EXCETO FORNECIMENTO DAS MUDAS</v>
          </cell>
          <cell r="C2015" t="str">
            <v>U</v>
          </cell>
          <cell r="D2015">
            <v>7.96</v>
          </cell>
        </row>
        <row r="2016">
          <cell r="A2016" t="str">
            <v>PAI-COV-005</v>
          </cell>
          <cell r="B2016" t="str">
            <v>PLANTIO E PREPARO DE COVAS DE ÁRVORES H MÍN. = 1,80 M COM COVA 60 X 60 X 60 CM, EXCETO FORNECIMENTO DAS MUDAS</v>
          </cell>
          <cell r="C2016" t="str">
            <v>U</v>
          </cell>
          <cell r="D2016">
            <v>8.85</v>
          </cell>
        </row>
        <row r="2017">
          <cell r="A2017" t="str">
            <v>PAI-COV-015</v>
          </cell>
          <cell r="B2017" t="str">
            <v>PLANTIO E PREPARO DE COVAS DE FORRAÇÃO, EXCETO FORNECIMENTO DAS MUDAS</v>
          </cell>
          <cell r="C2017" t="str">
            <v>M2</v>
          </cell>
          <cell r="D2017">
            <v>21.24</v>
          </cell>
        </row>
        <row r="2018">
          <cell r="A2018" t="str">
            <v>-</v>
          </cell>
          <cell r="B2018" t="str">
            <v>PIN-001  - PINTURA</v>
          </cell>
          <cell r="C2018" t="str">
            <v/>
          </cell>
          <cell r="D2018">
            <v>0</v>
          </cell>
        </row>
        <row r="2019">
          <cell r="A2019" t="str">
            <v>PIN-CER-005</v>
          </cell>
          <cell r="B2019" t="str">
            <v>APLICAÇÃO DE CERA EM  ESQUADRIAS DE MADEIRA, TRÊS (3) DEMÃOS, INCLUSIVE APLICAÇÃO DE SELADOR PARA MADEIRA</v>
          </cell>
          <cell r="C2019" t="str">
            <v>M2</v>
          </cell>
          <cell r="D2019">
            <v>17.18</v>
          </cell>
        </row>
        <row r="2020">
          <cell r="A2020" t="str">
            <v>PIN-CER-010</v>
          </cell>
          <cell r="B2020" t="str">
            <v>APLICAÇÃO DE CERA EM  RODAPÉS COM ALTURA DE 10 CM, TRÊS (3) DEMÃOS, INCLUSIVE APLICAÇÃO DE SELADOR PARA MADEIRA</v>
          </cell>
          <cell r="C2020" t="str">
            <v>M</v>
          </cell>
          <cell r="D2020">
            <v>5.14</v>
          </cell>
        </row>
        <row r="2021">
          <cell r="A2021" t="str">
            <v>PIN-EMA-015</v>
          </cell>
          <cell r="B2021" t="str">
            <v>EMASSAMENTO A ÓLEO SOBRE MADEIRA, UMA (1) DEMÃO, INCLUSIVE LIXAMENTO PARA PINTURA</v>
          </cell>
          <cell r="C2021" t="str">
            <v>M2</v>
          </cell>
          <cell r="D2021">
            <v>14.69</v>
          </cell>
        </row>
        <row r="2022">
          <cell r="A2022" t="str">
            <v>PIN-EMA-020</v>
          </cell>
          <cell r="B2022" t="str">
            <v>EMASSAMENTO EM ESQUADRIA DE MADEIRA COM MASSA A ÓLEO, DUAS (2) DEMÃOS, INCLUSIVE LIXAMENTO PARA PINTURA  A ÓLEO OU ESMALTE</v>
          </cell>
          <cell r="C2022" t="str">
            <v>M2</v>
          </cell>
          <cell r="D2022">
            <v>17.71</v>
          </cell>
        </row>
        <row r="2023">
          <cell r="A2023" t="str">
            <v>PIN-EMA-030</v>
          </cell>
          <cell r="B2023" t="str">
            <v>EMASSAMENTO EM FORRO DE GESSO COM MASSA ACRÍLICA, UMA (1) DEMÃO, INCLUSIVE LIXAMENTO PARA PINTURA</v>
          </cell>
          <cell r="C2023" t="str">
            <v>M2</v>
          </cell>
          <cell r="D2023">
            <v>10.67</v>
          </cell>
        </row>
        <row r="2024">
          <cell r="A2024" t="str">
            <v>PIN-EMA-031</v>
          </cell>
          <cell r="B2024" t="str">
            <v>EMASSAMENTO EM FORRO DE GESSO COM MASSA CORRIDA (PVA), UMA (1) DEMÃO, INCLUSIVE LIXAMENTO PARA PINTURA</v>
          </cell>
          <cell r="C2024" t="str">
            <v>M2</v>
          </cell>
          <cell r="D2024">
            <v>10.029999999999999</v>
          </cell>
        </row>
        <row r="2025">
          <cell r="A2025" t="str">
            <v>PIN-EMA-006</v>
          </cell>
          <cell r="B2025" t="str">
            <v>EMASSAMENTO EM PAREDE COM MASSA ACRÍLICA, DUAS (2) DEMÃOS, INCLUSIVE LIXAMENTO PARA PINTURA</v>
          </cell>
          <cell r="C2025" t="str">
            <v>M2</v>
          </cell>
          <cell r="D2025">
            <v>12.33</v>
          </cell>
        </row>
        <row r="2026">
          <cell r="A2026" t="str">
            <v>PIN-EMA-005</v>
          </cell>
          <cell r="B2026" t="str">
            <v>EMASSAMENTO EM PAREDE COM MASSA ACRÍLICA, UMA (1) DEMÃO, INCLUSIVE LIXAMENTO PARA PINTURA</v>
          </cell>
          <cell r="C2026" t="str">
            <v>M2</v>
          </cell>
          <cell r="D2026">
            <v>8.93</v>
          </cell>
        </row>
        <row r="2027">
          <cell r="A2027" t="str">
            <v>PIN-EMA-011</v>
          </cell>
          <cell r="B2027" t="str">
            <v>EMASSAMENTO EM PAREDE COM MASSA CORRIDA (PVA), DUAS (2) DEMÃOS, INCLUSIVE LIXAMENTO PARA PINTURA</v>
          </cell>
          <cell r="C2027" t="str">
            <v>M2</v>
          </cell>
          <cell r="D2027">
            <v>11.14</v>
          </cell>
        </row>
        <row r="2028">
          <cell r="A2028" t="str">
            <v>PIN-EMA-010</v>
          </cell>
          <cell r="B2028" t="str">
            <v>EMASSAMENTO EM PAREDE COM MASSA CORRIDA (PVA), UMA (1) DEMÃO, INCLUSIVE LIXAMENTO PARA PINTURA</v>
          </cell>
          <cell r="C2028" t="str">
            <v>M2</v>
          </cell>
          <cell r="D2028">
            <v>8.14</v>
          </cell>
        </row>
        <row r="2029">
          <cell r="A2029" t="str">
            <v>PIN-EMA-025</v>
          </cell>
          <cell r="B2029" t="str">
            <v>EMASSAMENTO EM PAREDE DE GESSO ACARTONADO (DRY-WALL) COM MASSA ACRÍLICA, UMA (1) DEMÃO, INCLUSIVE LIXAMENTO PARA PINTURA</v>
          </cell>
          <cell r="C2029" t="str">
            <v>M2</v>
          </cell>
          <cell r="D2029">
            <v>8.5</v>
          </cell>
        </row>
        <row r="2030">
          <cell r="A2030" t="str">
            <v>PIN-EMA-026</v>
          </cell>
          <cell r="B2030" t="str">
            <v>EMASSAMENTO EM PAREDE DE GESSO ACARTONADO (DRY-WALL) COM MASSA CORRIDA (PVA), UMA (1) DEMÃO, INCLUSIVE LIXAMENTO PARA PINTURA</v>
          </cell>
          <cell r="C2030" t="str">
            <v>M2</v>
          </cell>
          <cell r="D2030">
            <v>7.86</v>
          </cell>
        </row>
        <row r="2031">
          <cell r="A2031" t="str">
            <v>PIN-EMA-008</v>
          </cell>
          <cell r="B2031" t="str">
            <v>EMASSAMENTO EM TETO COM MASSA ACRÍLICA, DUAS (2) DEMÃOS, INCLUSIVE LIXAMENTO PARA PINTURA</v>
          </cell>
          <cell r="C2031" t="str">
            <v>M2</v>
          </cell>
          <cell r="D2031">
            <v>19.88</v>
          </cell>
        </row>
        <row r="2032">
          <cell r="A2032" t="str">
            <v>PIN-EMA-007</v>
          </cell>
          <cell r="B2032" t="str">
            <v>EMASSAMENTO EM TETO COM MASSA ACRÍLICA, UMA (1) DEMÃO, INCLUSIVE LIXAMENTO PARA PINTURA</v>
          </cell>
          <cell r="C2032" t="str">
            <v>M2</v>
          </cell>
          <cell r="D2032">
            <v>14.59</v>
          </cell>
        </row>
        <row r="2033">
          <cell r="A2033" t="str">
            <v>PIN-EMA-013</v>
          </cell>
          <cell r="B2033" t="str">
            <v>EMASSAMENTO EM TETO COM MASSA CORRIDA (PVA), DUAS (2) DEMÃOS, INCLUSIVE LIXAMENTO PARA PINTURA</v>
          </cell>
          <cell r="C2033" t="str">
            <v>M2</v>
          </cell>
          <cell r="D2033">
            <v>18.690000000000001</v>
          </cell>
        </row>
        <row r="2034">
          <cell r="A2034" t="str">
            <v>PIN-EMA-012</v>
          </cell>
          <cell r="B2034" t="str">
            <v>EMASSAMENTO EM TETO COM MASSA CORRIDA (PVA), UMA (1) DEMÃO, INCLUSIVE LIXAMENTO PARA PINTURA</v>
          </cell>
          <cell r="C2034" t="str">
            <v>M2</v>
          </cell>
          <cell r="D2034">
            <v>13.8</v>
          </cell>
        </row>
        <row r="2035">
          <cell r="A2035" t="str">
            <v>PIN-LIX-005</v>
          </cell>
          <cell r="B2035" t="str">
            <v>LIXAMENTO MANUAL EM PAREDE PARA REMOÇÃO DE TINTA</v>
          </cell>
          <cell r="C2035" t="str">
            <v>M2</v>
          </cell>
          <cell r="D2035">
            <v>2.2200000000000002</v>
          </cell>
        </row>
        <row r="2036">
          <cell r="A2036" t="str">
            <v>PIN-LIX-010</v>
          </cell>
          <cell r="B2036" t="str">
            <v>LIXAMENTO MANUAL EM SUPERFÍCIE DE MADEIRA PARA REMOÇÃO DE TINTA</v>
          </cell>
          <cell r="C2036" t="str">
            <v>M2</v>
          </cell>
          <cell r="D2036">
            <v>3.11</v>
          </cell>
        </row>
        <row r="2037">
          <cell r="A2037" t="str">
            <v>PIN-LIX-015</v>
          </cell>
          <cell r="B2037" t="str">
            <v>LIXAMENTO MANUAL EM SUPERFÍCIE METÁLICA PARA REMOÇÃO DE TINTA</v>
          </cell>
          <cell r="C2037" t="str">
            <v>M2</v>
          </cell>
          <cell r="D2037">
            <v>3.12</v>
          </cell>
        </row>
        <row r="2038">
          <cell r="A2038" t="str">
            <v>PIN-LIX-006</v>
          </cell>
          <cell r="B2038" t="str">
            <v>LIXAMENTO MANUAL EM TETO PARA REMOÇÃO DE TINTA</v>
          </cell>
          <cell r="C2038" t="str">
            <v>M2</v>
          </cell>
          <cell r="D2038">
            <v>2.4900000000000002</v>
          </cell>
        </row>
        <row r="2039">
          <cell r="A2039" t="str">
            <v>PIN-SIL-005</v>
          </cell>
          <cell r="B2039" t="str">
            <v>PINTURA A BASE DE RESINA DE SILICONE EM CONCRETO OU ALVENARIA APARENTE, DUAS (2) DEMÃOS</v>
          </cell>
          <cell r="C2039" t="str">
            <v>M2</v>
          </cell>
          <cell r="D2039">
            <v>15.18</v>
          </cell>
        </row>
        <row r="2040">
          <cell r="A2040" t="str">
            <v>PIN-ACR-005</v>
          </cell>
          <cell r="B2040" t="str">
            <v>PINTURA ACRÍLICA EM PAREDE, DUAS (2) DEMÃOS, EXCLUSIVE SELADOR ACRÍLICO E MASSA ACRÍLICA/CORRIDA (PVA)</v>
          </cell>
          <cell r="C2040" t="str">
            <v>M2</v>
          </cell>
          <cell r="D2040">
            <v>7.55</v>
          </cell>
        </row>
        <row r="2041">
          <cell r="A2041" t="str">
            <v>PIN-ACR-015</v>
          </cell>
          <cell r="B2041" t="str">
            <v>PINTURA ACRÍLICA EM PAREDE, DUAS (2) DEMÃOS, INCLUSIVE UMA (1) DEMÃO DE MASSA CORRIDA (PVA), EXCLUSIVE SELADOR ACRÍLICO</v>
          </cell>
          <cell r="C2041" t="str">
            <v>M2</v>
          </cell>
          <cell r="D2041">
            <v>15.69</v>
          </cell>
        </row>
        <row r="2042">
          <cell r="A2042" t="str">
            <v>PIN-ACR-010</v>
          </cell>
          <cell r="B2042" t="str">
            <v>PINTURA ACRÍLICA EM PAREDE, TRÊS (3) DEMÃOS, EXCLUSIVE SELADOR ACRÍLICO E MASSA ACRÍLICA/CORRIDA (PVA)</v>
          </cell>
          <cell r="C2042" t="str">
            <v>M2</v>
          </cell>
          <cell r="D2042">
            <v>9.5399999999999991</v>
          </cell>
        </row>
        <row r="2043">
          <cell r="A2043" t="str">
            <v>PIN-ACR-006</v>
          </cell>
          <cell r="B2043" t="str">
            <v>PINTURA ACRÍLICA EM TETO, DUAS (2) DEMÃOS, EXCLUSIVE SELADOR ACRÍLICO E MASSA ACRÍLICA/CORRIDA (PVA)</v>
          </cell>
          <cell r="C2043" t="str">
            <v>M2</v>
          </cell>
          <cell r="D2043">
            <v>9.15</v>
          </cell>
        </row>
        <row r="2044">
          <cell r="A2044" t="str">
            <v>PIN-ACR-016</v>
          </cell>
          <cell r="B2044" t="str">
            <v>PINTURA ACRÍLICA EM TETO, DUAS (2) DEMÃOS, INCLUSIVE UMA (1) DEMÃO DE MASSA CORRIDA (PVA), EXCLUSIVE SELADOR ACRÍLICO</v>
          </cell>
          <cell r="C2044" t="str">
            <v>M2</v>
          </cell>
          <cell r="D2044">
            <v>22.95</v>
          </cell>
        </row>
        <row r="2045">
          <cell r="A2045" t="str">
            <v>PIN-ACR-011</v>
          </cell>
          <cell r="B2045" t="str">
            <v>PINTURA ACRÍLICA EM TETO, TRÊS (3) DEMÃOS, EXCLUSIVE SELADOR ACRÍLICO E MASSA ACRÍLICA/CORRIDA (PVA)</v>
          </cell>
          <cell r="C2045" t="str">
            <v>M2</v>
          </cell>
          <cell r="D2045">
            <v>11.91</v>
          </cell>
        </row>
        <row r="2046">
          <cell r="A2046" t="str">
            <v>PIN-ACR-030</v>
          </cell>
          <cell r="B2046" t="str">
            <v>PINTURA ACRÍLICA PARA PISO EM FAIXA DE DEMARCAÇÃO DE QUADRA, DUAS (2) DEMÃOS, FAIXA COM LARGURA DE 5 CM</v>
          </cell>
          <cell r="C2046" t="str">
            <v>M</v>
          </cell>
          <cell r="D2046">
            <v>1.91</v>
          </cell>
        </row>
        <row r="2047">
          <cell r="A2047" t="str">
            <v>PIN-ACR-040</v>
          </cell>
          <cell r="B2047" t="str">
            <v>PINTURA ACRÍLICA PARA PISO EM FAIXA DE DEMARCAÇÃO DE QUADRA, QUATRO (4) DEMÃOS, FAIXA COM LARGURA DE 5 CM</v>
          </cell>
          <cell r="C2047" t="str">
            <v>M</v>
          </cell>
          <cell r="D2047">
            <v>2.83</v>
          </cell>
        </row>
        <row r="2048">
          <cell r="A2048" t="str">
            <v>PIN-ACR-025</v>
          </cell>
          <cell r="B2048" t="str">
            <v>PINTURA ACRÍLICA PARA PISO EM PASSEIO/SUPERFÍCIE CIMENTADA, DUAS (2) DEMÃOS</v>
          </cell>
          <cell r="C2048" t="str">
            <v>M2</v>
          </cell>
          <cell r="D2048">
            <v>6.96</v>
          </cell>
        </row>
        <row r="2049">
          <cell r="A2049" t="str">
            <v>PIN-ACR-035</v>
          </cell>
          <cell r="B2049" t="str">
            <v>PINTURA ACRÍLICA PARA PISO EM QUADRAS ESPORTIVA, DUAS (2) DEMÃOS</v>
          </cell>
          <cell r="C2049" t="str">
            <v>M2</v>
          </cell>
          <cell r="D2049">
            <v>6.96</v>
          </cell>
        </row>
        <row r="2050">
          <cell r="A2050" t="str">
            <v>PIN-ACR-045</v>
          </cell>
          <cell r="B2050" t="str">
            <v>PINTURA ACRÍLICA PARA PISO EM QUADRAS ESPORTIVA, QUATRO (4) DEMÃOS</v>
          </cell>
          <cell r="C2050" t="str">
            <v>M2</v>
          </cell>
          <cell r="D2050">
            <v>14.14</v>
          </cell>
        </row>
        <row r="2051">
          <cell r="A2051" t="str">
            <v>PIN-ZAR-006</v>
          </cell>
          <cell r="B2051" t="str">
            <v>PINTURA ANTICORROSIVA A BASE DE OXIDO DE FERRO (ZARCÃO) EM ESQUADRIA E SUPERFÍCIE METÁLICA, UMA (1) DEMÃO</v>
          </cell>
          <cell r="C2051" t="str">
            <v>M2</v>
          </cell>
          <cell r="D2051">
            <v>8.17</v>
          </cell>
        </row>
        <row r="2052">
          <cell r="A2052" t="str">
            <v>PIN-BOR-005</v>
          </cell>
          <cell r="B2052" t="str">
            <v>PINTURA COM  TINTA A BASE DE BORRACHA CLORADA EM FAIXAS DE DEMARCAÇÃO DE PISO, DUAS (2) DEMÃOS, FAIXA COM LARGURA DE 5 CM, APLICAÇÃO MECÂNICA</v>
          </cell>
          <cell r="C2052" t="str">
            <v>M</v>
          </cell>
          <cell r="D2052">
            <v>7.4</v>
          </cell>
        </row>
        <row r="2053">
          <cell r="A2053" t="str">
            <v>PIN-BOR-020</v>
          </cell>
          <cell r="B2053" t="str">
            <v>PINTURA COM  TINTA A BASE DE BORRACHA CLORADA EM FAIXAS DE DEMARCAÇÃO DE QUADRA, DUAS (2) DEMÃOS, FAIXA COM LARGURA DE 5 CM, APLICAÇÃO MECÂNICA</v>
          </cell>
          <cell r="C2053" t="str">
            <v>M</v>
          </cell>
          <cell r="D2053">
            <v>7.4</v>
          </cell>
        </row>
        <row r="2054">
          <cell r="A2054" t="str">
            <v>PIN-BOR-015</v>
          </cell>
          <cell r="B2054" t="str">
            <v>PINTURA COM  TINTA A BASE DE BORRACHA CLORADA EM REVESTIMENTO CIMENTÍCIO OU CONCRETO, DUAS (2) DEMÃOS</v>
          </cell>
          <cell r="C2054" t="str">
            <v>M2</v>
          </cell>
          <cell r="D2054">
            <v>21.73</v>
          </cell>
        </row>
        <row r="2055">
          <cell r="A2055" t="str">
            <v>PIN-BOR-010</v>
          </cell>
          <cell r="B2055" t="str">
            <v>PINTURA COM  TINTA A BASE DE BORRACHA CLORADA EM TELHAS DE FIBROCIMENTO, DUAS (2) DEMÃOS</v>
          </cell>
          <cell r="C2055" t="str">
            <v>M2</v>
          </cell>
          <cell r="D2055">
            <v>34.33</v>
          </cell>
        </row>
        <row r="2056">
          <cell r="A2056" t="str">
            <v>PIN-RES-005</v>
          </cell>
          <cell r="B2056" t="str">
            <v>PINTURA COM RESINA ACRÍLICA EM CONCRETO, DUAS (2) DEMÃOS, INCLUSIVE UMA (1) DEMÃO DE SELADOR ACRÍLICO</v>
          </cell>
          <cell r="C2056" t="str">
            <v>M2</v>
          </cell>
          <cell r="D2056">
            <v>22.48</v>
          </cell>
        </row>
        <row r="2057">
          <cell r="A2057" t="str">
            <v>PIN-ACR-050</v>
          </cell>
          <cell r="B2057" t="str">
            <v>PINTURA COM RESINA ACRÍLICA EM PISOS CIMENTADOS, DUAS (2) DEMÃOS, INCLUSIVE LIMPEZA DA SUPERFÍCIE A SER APLICADO MATERIAL</v>
          </cell>
          <cell r="C2057" t="str">
            <v>M2</v>
          </cell>
          <cell r="D2057">
            <v>7.64</v>
          </cell>
        </row>
        <row r="2058">
          <cell r="A2058" t="str">
            <v>-</v>
          </cell>
          <cell r="B2058" t="str">
            <v>PINTURA COM TEXTURA ACRÍLICA COM DESEMPENADEIRA DE AÇO, EXCLUSIVE SELADOR ACRÍLICO/FUNDO PREPARADOR</v>
          </cell>
          <cell r="C2058" t="str">
            <v>M2</v>
          </cell>
          <cell r="D2058">
            <v>16.21</v>
          </cell>
        </row>
        <row r="2059">
          <cell r="A2059" t="str">
            <v>PIN-TEX-010</v>
          </cell>
          <cell r="B2059" t="str">
            <v>PINTURA COM TEXTURA ACRÍLICA COM DESEMPENADEIRA DE AÇO, INCLUSIVE UMA (1) DEMÃO DE SELADOR ACRÍLICO</v>
          </cell>
          <cell r="C2059" t="str">
            <v>M2</v>
          </cell>
          <cell r="D2059">
            <v>18.48</v>
          </cell>
        </row>
        <row r="2060">
          <cell r="A2060" t="str">
            <v>PIN-TEX-015</v>
          </cell>
          <cell r="B2060" t="str">
            <v>PINTURA COM TEXTURA ACRÍLICA COM ROLO, EXCLUSIVE SELADOR ACRÍLICO/FUNDO PREPARADOR</v>
          </cell>
          <cell r="C2060" t="str">
            <v>M2</v>
          </cell>
          <cell r="D2060">
            <v>13.7</v>
          </cell>
        </row>
        <row r="2061">
          <cell r="A2061" t="str">
            <v>PIN-TEX-015D</v>
          </cell>
          <cell r="B2061" t="str">
            <v>PINTURA COM TEXTURA ACRÍLICA COM ROLO, INCLUSIVE UMA (1) DEMÃO DE SELADOR ACRÍLICO</v>
          </cell>
          <cell r="C2061" t="str">
            <v>M2</v>
          </cell>
          <cell r="D2061">
            <v>15.76</v>
          </cell>
        </row>
        <row r="2062">
          <cell r="A2062" t="str">
            <v>PIN-VER-005</v>
          </cell>
          <cell r="B2062" t="str">
            <v>PINTURA COM VERNIZ ACRÍLICO EM ALVENARIA OU CONCRETO, DUAS (2) DEMÃOS</v>
          </cell>
          <cell r="C2062" t="str">
            <v>M2</v>
          </cell>
          <cell r="D2062">
            <v>11.46</v>
          </cell>
        </row>
        <row r="2063">
          <cell r="A2063" t="str">
            <v>PIN-VER-025</v>
          </cell>
          <cell r="B2063" t="str">
            <v>PINTURA COM VERNIZ POLIURETANO COM FILTRO SOLAR EM MADEIRA, DUAS (2) DEMÃOS, ACABAMENTO TIPO BRILHANTE</v>
          </cell>
          <cell r="C2063" t="str">
            <v>M2</v>
          </cell>
          <cell r="D2063">
            <v>17.89</v>
          </cell>
        </row>
        <row r="2064">
          <cell r="A2064" t="str">
            <v>PIN-VER-030</v>
          </cell>
          <cell r="B2064" t="str">
            <v>PINTURA COM VERNIZ POLIURETANO COM FILTRO SOLAR EM MADEIRA, DUAS (2) DEMÃOS, ACABAMENTO TIPO FOSCO</v>
          </cell>
          <cell r="C2064" t="str">
            <v>M2</v>
          </cell>
          <cell r="D2064">
            <v>18.489999999999998</v>
          </cell>
        </row>
        <row r="2065">
          <cell r="A2065" t="str">
            <v>-</v>
          </cell>
          <cell r="B2065" t="str">
            <v>PINTURA COM VERNIZ SINTÉTICO MARÍTIMO EM BATE MACA DE MADEIRA SEM CORRIMÃO, COM LARGURA DE 15CM E ESP. 2CM, DUAS (2) DEMÃOS, ACABAMENTO TIPO FOSCO</v>
          </cell>
          <cell r="C2065" t="str">
            <v>M</v>
          </cell>
          <cell r="D2065">
            <v>5.27</v>
          </cell>
        </row>
        <row r="2066">
          <cell r="A2066" t="str">
            <v>PIN-VER-015</v>
          </cell>
          <cell r="B2066" t="str">
            <v>PINTURA COM VERNIZ SINTÉTICO MARÍTIMO EM ESQUADRIAS DE MADEIRA, DUAS (2) DEMÃOS, ACABAMENTO TIPO ACETINADO (BRILHO SÚTIL)</v>
          </cell>
          <cell r="C2066" t="str">
            <v>M2</v>
          </cell>
          <cell r="D2066">
            <v>14.07</v>
          </cell>
        </row>
        <row r="2067">
          <cell r="A2067" t="str">
            <v>PIN-VER-010</v>
          </cell>
          <cell r="B2067" t="str">
            <v>PINTURA COM VERNIZ SINTÉTICO MARÍTIMO EM ESQUADRIAS DE MADEIRA, DUAS (2) DEMÃOS, ACABAMENTO TIPO BRILHANTE</v>
          </cell>
          <cell r="C2067" t="str">
            <v>M2</v>
          </cell>
          <cell r="D2067">
            <v>14.07</v>
          </cell>
        </row>
        <row r="2068">
          <cell r="A2068" t="str">
            <v>PIN-VER-020</v>
          </cell>
          <cell r="B2068" t="str">
            <v>PINTURA COM VERNIZ SINTÉTICO MARÍTIMO EM ESQUADRIAS DE MADEIRA, DUAS (2) DEMÃOS, ACABAMENTO TIPO FOSCO</v>
          </cell>
          <cell r="C2068" t="str">
            <v>M2</v>
          </cell>
          <cell r="D2068">
            <v>14.91</v>
          </cell>
        </row>
        <row r="2069">
          <cell r="A2069" t="str">
            <v>PIN-VER-035</v>
          </cell>
          <cell r="B2069" t="str">
            <v>PINTURA COM VERNIZ SINTÉTICO MARÍTIMO EM RÉGUAS PARA FIXAÇÃO CARTAZES E PROTEÇÃO DE CARTEIRAS, COM LARGURA DE 10CM E ESP. 2CM, DUAS (2) DEMÃOS, ACABAMENTO TIPO FOSCO</v>
          </cell>
          <cell r="C2069" t="str">
            <v>M</v>
          </cell>
          <cell r="D2069">
            <v>4.8</v>
          </cell>
        </row>
        <row r="2070">
          <cell r="A2070" t="str">
            <v>PIN-CAI-010</v>
          </cell>
          <cell r="B2070" t="str">
            <v>PINTURA EM CAIAÇÃO PARA AMBIENTE EXTERNO,TRÊS (3) DEMÃOS, INCLUSIVE PIGMENTO E FIXADOR DE CAL</v>
          </cell>
          <cell r="C2070" t="str">
            <v>M2</v>
          </cell>
          <cell r="D2070">
            <v>8.99</v>
          </cell>
        </row>
        <row r="2071">
          <cell r="A2071" t="str">
            <v>PIN-CAI-005</v>
          </cell>
          <cell r="B2071" t="str">
            <v>PINTURA EM CAIAÇÃO PARA AMBIENTE INTERNO,TRÊS (3) DEMÃOS, INCLUSIVE PIGMENTO E FIXADOR DE CAL</v>
          </cell>
          <cell r="C2071" t="str">
            <v>M2</v>
          </cell>
          <cell r="D2071">
            <v>10.66</v>
          </cell>
        </row>
        <row r="2072">
          <cell r="A2072" t="str">
            <v>PIN-EPO-020</v>
          </cell>
          <cell r="B2072" t="str">
            <v>PINTURA EPÓXI EM FAIXAS DE DEMARCAÇÃO DE PISO, DUAS (2) DEMÃOS, FAIXA COM LARGURA DE 5 CM</v>
          </cell>
          <cell r="C2072" t="str">
            <v>M</v>
          </cell>
          <cell r="D2072">
            <v>12.4</v>
          </cell>
        </row>
        <row r="2073">
          <cell r="A2073" t="str">
            <v>PIN-EPO-005</v>
          </cell>
          <cell r="B2073" t="str">
            <v>PINTURA EPÓXI EM SUPERFÍCIES DE AÇO CARBONO, DUAS (2) DEMÃOS</v>
          </cell>
          <cell r="C2073" t="str">
            <v>M2</v>
          </cell>
          <cell r="D2073">
            <v>18.559999999999999</v>
          </cell>
        </row>
        <row r="2074">
          <cell r="A2074" t="str">
            <v>PIN-EPO-010</v>
          </cell>
          <cell r="B2074" t="str">
            <v>PINTURA EPÓXI EM SUPERFÍCIES DE AÇO CARBONO, DUAS (2) DEMÃOS, APLICAÇÃO MECÂNICA</v>
          </cell>
          <cell r="C2074" t="str">
            <v>M2</v>
          </cell>
          <cell r="D2074">
            <v>12.05</v>
          </cell>
        </row>
        <row r="2075">
          <cell r="A2075" t="str">
            <v>PIN-OLE-005</v>
          </cell>
          <cell r="B2075" t="str">
            <v>PINTURA ESMALTE EM ALVENARIA COM REBOCO, DUAS (2) DEMÃOS, EXCLUSIVE SELADOR ACRÍLICO E MASSA ACRÍLICA/CORRIDA (PVA)</v>
          </cell>
          <cell r="C2075" t="str">
            <v>M2</v>
          </cell>
          <cell r="D2075">
            <v>13.98</v>
          </cell>
        </row>
        <row r="2076">
          <cell r="A2076" t="str">
            <v>PIN-OLE-015</v>
          </cell>
          <cell r="B2076" t="str">
            <v>PINTURA ESMALTE EM ALVENARIA COM REBOCO, TRÊS (3) DEMÃOS, EXCLUSIVE SELADOR ACRÍLICO E MASSA ACRÍLICA/CORRIDA (PVA)</v>
          </cell>
          <cell r="C2076" t="str">
            <v>M2</v>
          </cell>
          <cell r="D2076">
            <v>17.86</v>
          </cell>
        </row>
        <row r="2077">
          <cell r="A2077" t="str">
            <v>PIN-ESM-015</v>
          </cell>
          <cell r="B2077" t="str">
            <v>PINTURA ESMALTE EM ESQUADRIA DE MADEIRA, DUAS (2) DEMÃOS, INCLUSIVE UMA (1) DEMÃO DE FUNDO NIVELADOR, EXCLUSIVE MASSA A ÓLEO</v>
          </cell>
          <cell r="C2077" t="str">
            <v>M2</v>
          </cell>
          <cell r="D2077">
            <v>15.74</v>
          </cell>
        </row>
        <row r="2078">
          <cell r="A2078" t="str">
            <v>PIN-ESM-005</v>
          </cell>
          <cell r="B2078" t="str">
            <v>PINTURA ESMALTE EM ESQUADRIAS DE FERRO, DUAS (2) DEMÃOS, INCLUSIVE UMA (1) DEMÃO DE FUNDO ANTICORROSIVO</v>
          </cell>
          <cell r="C2078" t="str">
            <v>M2</v>
          </cell>
          <cell r="D2078">
            <v>22.12</v>
          </cell>
        </row>
        <row r="2079">
          <cell r="A2079" t="str">
            <v>PIN-ESM-010</v>
          </cell>
          <cell r="B2079" t="str">
            <v>PINTURA ESMALTE EM ESTRUTURA DE AÇO CARBONO, DUAS (2) DEMÃOS, EXCLUSIVE FUNDO ANTICORROSIVO</v>
          </cell>
          <cell r="C2079" t="str">
            <v>M2</v>
          </cell>
          <cell r="D2079">
            <v>15.11</v>
          </cell>
        </row>
        <row r="2080">
          <cell r="A2080" t="str">
            <v>PIN-ESM-035</v>
          </cell>
          <cell r="B2080" t="str">
            <v>PINTURA ESMALTE EM ESTRUTURA METÁLICA, DUAS (2) DEMÃOS, INCLUSIVE UMA (1) DEMÃO FUNDO ANTICORROSIVO</v>
          </cell>
          <cell r="C2080" t="str">
            <v>M2</v>
          </cell>
          <cell r="D2080">
            <v>23.2</v>
          </cell>
        </row>
        <row r="2081">
          <cell r="A2081" t="str">
            <v>PIN-ESM-030</v>
          </cell>
          <cell r="B2081" t="str">
            <v>PINTURA ESMALTE EM TUBO GALVANIZADO, DUAS (2) DEMÃOS, INCLUSIVE UMA (1) DEMÃO DE FUNDO ANTICORROSIVO</v>
          </cell>
          <cell r="C2081" t="str">
            <v>M</v>
          </cell>
          <cell r="D2081">
            <v>14.3</v>
          </cell>
        </row>
        <row r="2082">
          <cell r="A2082" t="str">
            <v>PIN-ESM-025</v>
          </cell>
          <cell r="B2082" t="str">
            <v>PINTURA ESMALTE SINTÉTICO EM SUPERFÍCIES GALVANIZADAS, DUAS (2) DEMÃOS, INCLUSIVE UMA (1) DEMÃO DE FUNDO ANTIOXIDANTE</v>
          </cell>
          <cell r="C2082" t="str">
            <v>M2</v>
          </cell>
          <cell r="D2082">
            <v>22.12</v>
          </cell>
        </row>
        <row r="2083">
          <cell r="A2083" t="str">
            <v>PIN-LAT-005</v>
          </cell>
          <cell r="B2083" t="str">
            <v xml:space="preserve">PINTURA LÁTEX (PVA) EM PAREDE, DUAS (2) DEMÃOS, EXCLUSIVE SELADOR ACRÍLICO E MASSA ACRÍLICA/CORRIDA (PVA)
</v>
          </cell>
          <cell r="C2083" t="str">
            <v>M2</v>
          </cell>
          <cell r="D2083">
            <v>7.73</v>
          </cell>
        </row>
        <row r="2084">
          <cell r="A2084" t="str">
            <v>PIN-LAT-015</v>
          </cell>
          <cell r="B2084" t="str">
            <v>PINTURA LÁTEX (PVA) EM PAREDE, DUAS (2) DEMÃOS, INCLUSIVE UMA (1) DEMÃO DE MASSA CORRIDA (PVA), EXCLUSIVE SELADOR ACRÍLICO</v>
          </cell>
          <cell r="C2084" t="str">
            <v>M2</v>
          </cell>
          <cell r="D2084">
            <v>15.87</v>
          </cell>
        </row>
        <row r="2085">
          <cell r="A2085" t="str">
            <v>PIN-LAT-010</v>
          </cell>
          <cell r="B2085" t="str">
            <v>PINTURA LÁTEX (PVA) EM PAREDE, TRÊS (3) DEMÃOS, EXCLUSIVE SELADOR ACRÍLICO E MASSA ACRÍLICA/CORRIDA (PVA)</v>
          </cell>
          <cell r="C2085" t="str">
            <v>M2</v>
          </cell>
          <cell r="D2085">
            <v>9.81</v>
          </cell>
        </row>
        <row r="2086">
          <cell r="A2086" t="str">
            <v>PIN-LAT-020</v>
          </cell>
          <cell r="B2086" t="str">
            <v>PINTURA LÁTEX (PVA) EM RODAPÉ OU MOLDURAS (ALTURA DE 5 CM A 7C M), EXCLUSIVE SELADOR ACRÍLICO</v>
          </cell>
          <cell r="C2086" t="str">
            <v>M</v>
          </cell>
          <cell r="D2086">
            <v>3.5</v>
          </cell>
        </row>
        <row r="2087">
          <cell r="A2087" t="str">
            <v>PIN-LAT-006</v>
          </cell>
          <cell r="B2087" t="str">
            <v>PINTURA LÁTEX (PVA) EM TETO, DUAS (2) DEMÃOS, EXCLUSIVE SELADOR ACRÍLICO E MASSA ACRÍLICA/CORRIDA (PVA)</v>
          </cell>
          <cell r="C2087" t="str">
            <v>M2</v>
          </cell>
          <cell r="D2087">
            <v>9.33</v>
          </cell>
        </row>
        <row r="2088">
          <cell r="A2088" t="str">
            <v>PIN-LAT-016</v>
          </cell>
          <cell r="B2088" t="str">
            <v>PINTURA LÁTEX (PVA) EM TETO, DUAS (2) DEMÃOS, INCLUSIVE UMA (1) DEMÃO DE MASSA CORRIDA (PVA), EXCLUSIVE SELADOR ACRÍLICO</v>
          </cell>
          <cell r="C2088" t="str">
            <v>M2</v>
          </cell>
          <cell r="D2088">
            <v>23.13</v>
          </cell>
        </row>
        <row r="2089">
          <cell r="A2089" t="str">
            <v>PIN-LAT-011</v>
          </cell>
          <cell r="B2089" t="str">
            <v>PINTURA LÁTEX (PVA) EM TETO, TRÊS (3) DEMÃOS, EXCLUSIVE SELADOR ACRÍLICO E MASSA ACRÍLICA/CORRIDA (PVA)</v>
          </cell>
          <cell r="C2089" t="str">
            <v>M2</v>
          </cell>
          <cell r="D2089">
            <v>12.18</v>
          </cell>
        </row>
        <row r="2090">
          <cell r="A2090" t="str">
            <v>PIN-SIN-010</v>
          </cell>
          <cell r="B2090" t="str">
            <v>PINTURA PARA SINALIZAÇÃO DE VAGA DE ESTACIONAMENTO PARA PORTADORES DE NECESSIDADES ESPECIAIS SOBRE PAVIMENTAÇÃO URBANA</v>
          </cell>
          <cell r="C2090" t="str">
            <v>U</v>
          </cell>
          <cell r="D2090">
            <v>164.02</v>
          </cell>
        </row>
        <row r="2091">
          <cell r="A2091" t="str">
            <v>PIN-PER-010</v>
          </cell>
          <cell r="B2091" t="str">
            <v>PINTURA PRESERVATIVA COM CUPINICIDA EM MADEIRA SECA, DUAS (2) DEMÃOS</v>
          </cell>
          <cell r="C2091" t="str">
            <v>M2</v>
          </cell>
          <cell r="D2091">
            <v>12.88</v>
          </cell>
        </row>
        <row r="2092">
          <cell r="A2092" t="str">
            <v>PIN-PER-005</v>
          </cell>
          <cell r="B2092" t="str">
            <v>PINTURA PRESERVATIVA COM CUPINICIDA EM MADEIRA SECA, DUAS (2) DEMÃOS, INCLUSIVE DUAS (2) DEMÃOS DE VERNIZ SINTÉTICO MARÍTIMO, ACABAMENTO TIPO FOSCO</v>
          </cell>
          <cell r="C2092" t="str">
            <v>M2</v>
          </cell>
          <cell r="D2092">
            <v>19.37</v>
          </cell>
        </row>
        <row r="2093">
          <cell r="A2093" t="str">
            <v>PIN-SEL-015</v>
          </cell>
          <cell r="B2093" t="str">
            <v>PREPARAÇÃO PARA EMASSAMENTO OU PINTURA (LÁTEX/ACRÍLICA) EM PAREDE DE GESSO ACARTONADO (DRY-WALL) E FORRO DE GESSO, INCLUSIVE UMA (1) DEMÃO DE SELADOR ACRÍLICO</v>
          </cell>
          <cell r="C2093" t="str">
            <v>M2</v>
          </cell>
          <cell r="D2093">
            <v>3.74</v>
          </cell>
        </row>
        <row r="2094">
          <cell r="A2094" t="str">
            <v>PIN-SEL-005</v>
          </cell>
          <cell r="B2094" t="str">
            <v>PREPARAÇÃO PARA EMASSAMENTO OU PINTURA (LÁTEX/ACRÍLICA) EM PAREDE, INCLUSIVE UMA (1) DEMÃO DE SELADOR ACRÍLICO</v>
          </cell>
          <cell r="C2094" t="str">
            <v>M2</v>
          </cell>
          <cell r="D2094">
            <v>4.1399999999999997</v>
          </cell>
        </row>
        <row r="2095">
          <cell r="A2095" t="str">
            <v>PIN-SEL-010</v>
          </cell>
          <cell r="B2095" t="str">
            <v>PREPARAÇÃO PARA EMASSAMENTO OU PINTURA (LÁTEX/ACRÍLICA) EM TETO, INCLUSIVE UMA (1) DEMÃO DE SELADOR ACRÍLICO</v>
          </cell>
          <cell r="C2095" t="str">
            <v>M2</v>
          </cell>
          <cell r="D2095">
            <v>5.19</v>
          </cell>
        </row>
        <row r="2096">
          <cell r="A2096" t="str">
            <v>PIN-TRA-005</v>
          </cell>
          <cell r="B2096" t="str">
            <v>TRATAMENTO EM SUPERFÍCIE DE CONCRETO APARENTE, INCLUSIVE RASPAGEM, ESTUCAGEM E POLIMENTO COM DUAS (2) DEMÃOS DE RESINA ACRÍLICA</v>
          </cell>
          <cell r="C2096" t="str">
            <v>M2</v>
          </cell>
          <cell r="D2096">
            <v>32.29</v>
          </cell>
        </row>
        <row r="2097">
          <cell r="A2097" t="str">
            <v>PIN-TRA-006</v>
          </cell>
          <cell r="B2097" t="str">
            <v>TRATAMENTO EM SUPERFÍCIE DE CONCRETO APARENTE, INCLUSIVE RASPAGEM, ESTUCAGEM E POLIMENTO COM DUAS (2) DEMÃOS DE VERNIZ ACRÍLICO</v>
          </cell>
          <cell r="C2097" t="str">
            <v>M2</v>
          </cell>
          <cell r="D2097">
            <v>32.159999999999997</v>
          </cell>
        </row>
        <row r="2098">
          <cell r="A2098" t="str">
            <v>-</v>
          </cell>
          <cell r="B2098" t="str">
            <v>PIS-001  - PISOS</v>
          </cell>
          <cell r="C2098" t="str">
            <v/>
          </cell>
          <cell r="D2098">
            <v>0</v>
          </cell>
        </row>
        <row r="2099">
          <cell r="A2099" t="str">
            <v>PIS-API-005</v>
          </cell>
          <cell r="B2099" t="str">
            <v>APICOAMENTO DE PISO CIMENTADO - PROFUNDIDADE ATÉ 1 CM</v>
          </cell>
          <cell r="C2099" t="str">
            <v>M2</v>
          </cell>
          <cell r="D2099">
            <v>6.63</v>
          </cell>
        </row>
        <row r="2100">
          <cell r="A2100" t="str">
            <v>PIS-FAI-005</v>
          </cell>
          <cell r="B2100" t="str">
            <v>APLICAÇÃO DE FAIXA/FITA ADESIVA ANTIDERRAPANTE, LARGURA 50MM, EM DEGRAUS DE ESCADA, INCLUSIVE FORNECIMENTO</v>
          </cell>
          <cell r="C2100" t="str">
            <v>M</v>
          </cell>
          <cell r="D2100">
            <v>16.579999999999998</v>
          </cell>
        </row>
        <row r="2101">
          <cell r="A2101" t="str">
            <v>PIS-LON-005</v>
          </cell>
          <cell r="B2101" t="str">
            <v>APLICAÇÃO DE LONA PRETA, ESP. 150 MICRAS, INCLUSIVE FORNECIMENTO</v>
          </cell>
          <cell r="C2101" t="str">
            <v>M2</v>
          </cell>
          <cell r="D2101">
            <v>2.15</v>
          </cell>
        </row>
        <row r="2102">
          <cell r="A2102" t="str">
            <v>PIS-JUN-005</v>
          </cell>
          <cell r="B2102" t="str">
            <v>APLICAÇÃO DE SELANTE, MASTIQUE ELÁSTICO, EM JUNTA DE DILAÇÃO, DIMENSÃO 20X10 MM, FATOR DE FORMA 1:2, EXCLUSIVE DELIMITADOR DE PROFUNDIDADE</v>
          </cell>
          <cell r="C2102" t="str">
            <v>M</v>
          </cell>
          <cell r="D2102">
            <v>19.920000000000002</v>
          </cell>
        </row>
        <row r="2103">
          <cell r="A2103" t="str">
            <v>PIS-CAL-005</v>
          </cell>
          <cell r="B2103" t="str">
            <v>CALÇADA PORTUGUESA - FORNECIMENTO E ASSENTAMENTO, INCLUSIVE COLCHÃO</v>
          </cell>
          <cell r="C2103" t="str">
            <v>M2</v>
          </cell>
          <cell r="D2103">
            <v>53.88</v>
          </cell>
        </row>
        <row r="2104">
          <cell r="A2104" t="str">
            <v>PIS-CON-005</v>
          </cell>
          <cell r="B2104" t="str">
            <v>CONTRAPISO DESEMPENADO COM ARGAMASSA, TRAÇO 1:3 (CIMENTO E AREIA), ESP. 20MM</v>
          </cell>
          <cell r="C2104" t="str">
            <v>M2</v>
          </cell>
          <cell r="D2104">
            <v>21.97</v>
          </cell>
        </row>
        <row r="2105">
          <cell r="A2105" t="str">
            <v>PIS-CON-010</v>
          </cell>
          <cell r="B2105" t="str">
            <v>CONTRAPISO DESEMPENADO COM ARGAMASSA, TRAÇO 1:3 (CIMENTO E AREIA), ESP. 25MM</v>
          </cell>
          <cell r="C2105" t="str">
            <v>M2</v>
          </cell>
          <cell r="D2105">
            <v>23.71</v>
          </cell>
        </row>
        <row r="2106">
          <cell r="A2106" t="str">
            <v>PIS-CON-015</v>
          </cell>
          <cell r="B2106" t="str">
            <v>CONTRAPISO DESEMPENADO COM ARGAMASSA, TRAÇO 1:3 (CIMENTO E AREIA), ESP. 30MM</v>
          </cell>
          <cell r="C2106" t="str">
            <v>M2</v>
          </cell>
          <cell r="D2106">
            <v>25.46</v>
          </cell>
        </row>
        <row r="2107">
          <cell r="A2107" t="str">
            <v>PIS-CON-020</v>
          </cell>
          <cell r="B2107" t="str">
            <v>CONTRAPISO DESEMPENADO COM ARGAMASSA, TRAÇO 1:3 (CIMENTO E AREIA), ESP. 50MM</v>
          </cell>
          <cell r="C2107" t="str">
            <v>M2</v>
          </cell>
          <cell r="D2107">
            <v>34.96</v>
          </cell>
        </row>
        <row r="2108">
          <cell r="A2108" t="str">
            <v>PIS-ARD-020</v>
          </cell>
          <cell r="B2108" t="str">
            <v>DEGRAU DE PEDRA ARDÓSIA E = 20 MM, L = 30 CM, ASSENTADO COM ARGAMASSA DE CIMENTO E AREIA SEM PENEIRAR TRAÇO 1:4, INCLUSO ESPELHO E = 15 MM, H = 20 CM</v>
          </cell>
          <cell r="C2108" t="str">
            <v>M</v>
          </cell>
          <cell r="D2108">
            <v>99.05</v>
          </cell>
        </row>
        <row r="2109">
          <cell r="A2109" t="str">
            <v>PIS-FAI-010</v>
          </cell>
          <cell r="B2109" t="str">
            <v>FAIXA/FRISO ANTIDERRAPANTE EM PEDRA, LARGURA 50MM, EM DEGRAU DE ESCADA, EXECUÇÃO MECÂNICA</v>
          </cell>
          <cell r="C2109" t="str">
            <v>M</v>
          </cell>
          <cell r="D2109">
            <v>8.1300000000000008</v>
          </cell>
        </row>
        <row r="2110">
          <cell r="A2110" t="str">
            <v>PIS-LAJ-022</v>
          </cell>
          <cell r="B2110" t="str">
            <v>LAJE DE TRANSIÇÃO E = 10 CM, FCK = 15 MPA USINADO (MECANIZADO), INCLUSIVE TELA 0,97 KG/M2 E ACABAMENTO NIVEL ZERO</v>
          </cell>
          <cell r="C2110" t="str">
            <v>M2</v>
          </cell>
          <cell r="D2110">
            <v>75.11</v>
          </cell>
        </row>
        <row r="2111">
          <cell r="A2111" t="str">
            <v>PIS-LAJ-026</v>
          </cell>
          <cell r="B2111" t="str">
            <v>LAJE DE TRANSIÇÃO E = 10 CM, FCK = 18 MPA USINADO (MECANIZADO), INCLUSIVE TELA 0,97 KG/M2 E ACABAMENTO NIVEL ZERO</v>
          </cell>
          <cell r="C2111" t="str">
            <v>M2</v>
          </cell>
          <cell r="D2111">
            <v>79.33</v>
          </cell>
        </row>
        <row r="2112">
          <cell r="A2112" t="str">
            <v>PIS-LAJ-023</v>
          </cell>
          <cell r="B2112" t="str">
            <v>LAJE DE TRANSIÇÃO E = 11 CM, FCK = 15 MPA USINADO (MECANIZADO), INCLUSIVE TELA 0,97 KG/M2 E ACABAMENTO NIVEL ZERO</v>
          </cell>
          <cell r="C2112" t="str">
            <v>M2</v>
          </cell>
          <cell r="D2112">
            <v>82.01</v>
          </cell>
        </row>
        <row r="2113">
          <cell r="A2113" t="str">
            <v>PIS-LAJ-024</v>
          </cell>
          <cell r="B2113" t="str">
            <v>LAJE DE TRANSIÇÃO E = 12 CM, FCK = 15 MPA USINADO (MECANIZADO), INCLUSIVE TELA 0,97 KG/M2 E ACABAMENTO NIVEL ZERO</v>
          </cell>
          <cell r="C2113" t="str">
            <v>M2</v>
          </cell>
          <cell r="D2113">
            <v>85.46</v>
          </cell>
        </row>
        <row r="2114">
          <cell r="A2114" t="str">
            <v>PIS-LAJ-027</v>
          </cell>
          <cell r="B2114" t="str">
            <v>LAJE DE TRANSIÇÃO E = 12 CM, FCK = 18 MPA USINADO (MECANIZADO), INCLUSIVE TELA 0,97 KG/M2 E ACABAMENTO NIVEL ZERO</v>
          </cell>
          <cell r="C2114" t="str">
            <v>M2</v>
          </cell>
          <cell r="D2114">
            <v>86.38</v>
          </cell>
        </row>
        <row r="2115">
          <cell r="A2115" t="str">
            <v>PIS-LAJ-005</v>
          </cell>
          <cell r="B2115" t="str">
            <v>LAJE DE TRANSIÇÃO E = 5 CM, SEM JUNTA, FCK = 10 MPA (MANUAL)</v>
          </cell>
          <cell r="C2115" t="str">
            <v>M2</v>
          </cell>
          <cell r="D2115">
            <v>33.369999999999997</v>
          </cell>
        </row>
        <row r="2116">
          <cell r="A2116" t="str">
            <v>PIS-LAJ-010</v>
          </cell>
          <cell r="B2116" t="str">
            <v>LAJE DE TRANSIÇÃO E = 6 CM, SEM JUNTA, FCK = 10 MPA (MANUAL)</v>
          </cell>
          <cell r="C2116" t="str">
            <v>M2</v>
          </cell>
          <cell r="D2116">
            <v>36.979999999999997</v>
          </cell>
        </row>
        <row r="2117">
          <cell r="A2117" t="str">
            <v>PIS-LAJ-020</v>
          </cell>
          <cell r="B2117" t="str">
            <v>LAJE DE TRANSIÇÃO E = 8 CM, FCK = 15 MPA USINADO (MECANIZADO), INCLUSIVE TELA 0,97 KG/M2 E ACABAMENTO NIVEL ZERO</v>
          </cell>
          <cell r="C2117" t="str">
            <v>M2</v>
          </cell>
          <cell r="D2117">
            <v>71.650000000000006</v>
          </cell>
        </row>
        <row r="2118">
          <cell r="A2118" t="str">
            <v>PIS-LAJ-025</v>
          </cell>
          <cell r="B2118" t="str">
            <v>LAJE DE TRANSIÇÃO E = 8 CM, FCK = 18 MPA USINADO (MECANIZADO), INCLUSIVE TELA 0,97 KG/M2 E ACABAMENTO NIVEL ZERO</v>
          </cell>
          <cell r="C2118" t="str">
            <v>M2</v>
          </cell>
          <cell r="D2118">
            <v>72.27</v>
          </cell>
        </row>
        <row r="2119">
          <cell r="A2119" t="str">
            <v>PIS-LAJ-028</v>
          </cell>
          <cell r="B2119" t="str">
            <v>LAJE DE TRANSIÇÃO E = 8 CM, FCK = 20 MPA USINADO (MECANIZADO), INCLUSIVE TELA 0,97 KG/M2 E ACABAMENTO NIVEL ZERO</v>
          </cell>
          <cell r="C2119" t="str">
            <v>M2</v>
          </cell>
          <cell r="D2119">
            <v>72.53</v>
          </cell>
        </row>
        <row r="2120">
          <cell r="A2120" t="str">
            <v>PIS-LAJ-015</v>
          </cell>
          <cell r="B2120" t="str">
            <v>LAJE DE TRANSIÇÃO E = 8 CM, SEM JUNTA, FCK = 10 MPA (MANUAL)</v>
          </cell>
          <cell r="C2120" t="str">
            <v>M2</v>
          </cell>
          <cell r="D2120">
            <v>46.86</v>
          </cell>
        </row>
        <row r="2121">
          <cell r="A2121" t="str">
            <v>PIS-LAJ-021</v>
          </cell>
          <cell r="B2121" t="str">
            <v>LAJE DE TRANSIÇÃO E = 9 CM, FCK = 15 MPA USINADO (MECANIZADO), INCLUSIVE TELA 0,97 KG/M2 E ACABAMENTO NIVEL ZERO</v>
          </cell>
          <cell r="C2121" t="str">
            <v>M2</v>
          </cell>
          <cell r="D2121">
            <v>75.099999999999994</v>
          </cell>
        </row>
        <row r="2122">
          <cell r="A2122" t="str">
            <v>PIS-MIT-025</v>
          </cell>
          <cell r="B2122" t="str">
            <v>LIMPEZA E POLIMENTO DE PISO GRANILITE/MARMORITE, EXCLUSIVE RESINA</v>
          </cell>
          <cell r="C2122" t="str">
            <v>M2</v>
          </cell>
          <cell r="D2122">
            <v>23</v>
          </cell>
        </row>
        <row r="2123">
          <cell r="A2123" t="str">
            <v>PIS-CER-005</v>
          </cell>
          <cell r="B2123" t="str">
            <v>PISO CERÂMICO VERMELHO NATURAL 24 X 5,2 CM, ASSENTADO COM ARGAMASSA PRÉ-FABRICADA, INCLUSIVE REJUNTAMENTO</v>
          </cell>
          <cell r="C2123" t="str">
            <v>M2</v>
          </cell>
          <cell r="D2123">
            <v>80.39</v>
          </cell>
        </row>
        <row r="2124">
          <cell r="A2124" t="str">
            <v>PIS-CIM-100</v>
          </cell>
          <cell r="B2124" t="str">
            <v>PISO CIMENTADO COM ARGAMASSA, TRAÇO 1:3 (CIMENTO E AREIA), COM ADITIVO IMPERMEABILIZANTE, ESP. 25MM, ACABAMENTO DESEMPENADO E FELTRADO</v>
          </cell>
          <cell r="C2124" t="str">
            <v>M2</v>
          </cell>
          <cell r="D2124">
            <v>28.81</v>
          </cell>
        </row>
        <row r="2125">
          <cell r="A2125" t="str">
            <v>PIS-CIM-015</v>
          </cell>
          <cell r="B2125" t="str">
            <v>PISO CIMENTADO COM ARGAMASSA, TRAÇO 1:3 (CIMENTO E AREIA), ESP. 25MM, ACABAMENTO DESEMPENADO E FELTRADO, MODULAÇÃO DE 100X100CM, INCLUSIVE JUNTA PLÁSTICA</v>
          </cell>
          <cell r="C2125" t="str">
            <v>M2</v>
          </cell>
          <cell r="D2125">
            <v>33.799999999999997</v>
          </cell>
        </row>
        <row r="2126">
          <cell r="A2126" t="str">
            <v>PIS-CIM-005</v>
          </cell>
          <cell r="B2126" t="str">
            <v>PISO CIMENTADO COM ARGAMASSA, TRAÇO 1:3 (CIMENTO E AREIA), ESP. 25MM, ACABAMENTO DESEMPENADO E FELTRADO, MODULAÇÃO DE 200X200CM, INCLUSIVE JUNTA PLÁSTICA</v>
          </cell>
          <cell r="C2126" t="str">
            <v>M2</v>
          </cell>
          <cell r="D2126">
            <v>33.03</v>
          </cell>
        </row>
        <row r="2127">
          <cell r="A2127" t="str">
            <v>PIS-CIM-025</v>
          </cell>
          <cell r="B2127" t="str">
            <v>PISO CIMENTADO COM ARGAMASSA, TRAÇO 1:3 (CIMENTO E AREIA), ESP. 25MM, ACABAMETNO DESEMPENADO E FELTRADO, MODULAÇÃO DE 60X60CM, INCLUSIVE JUNTA PLÁSTICA</v>
          </cell>
          <cell r="C2127" t="str">
            <v>M2</v>
          </cell>
          <cell r="D2127">
            <v>34.92</v>
          </cell>
        </row>
        <row r="2128">
          <cell r="A2128" t="str">
            <v>PIS-CIM-020</v>
          </cell>
          <cell r="B2128" t="str">
            <v>PISO CIMENTADO COM ARGAMASSA, TRAÇO 1:3 (CIMENTO E AREIA), ESP. 30MM, ACABAMENTO DESEMPENADO E FELTRADO, MODULAÇÃO DE 100X100CM, INCLUSIVE JUNTA PLÁSTICA</v>
          </cell>
          <cell r="C2128" t="str">
            <v>M2</v>
          </cell>
          <cell r="D2128">
            <v>37.119999999999997</v>
          </cell>
        </row>
        <row r="2129">
          <cell r="A2129" t="str">
            <v>PIS-CIM-010</v>
          </cell>
          <cell r="B2129" t="str">
            <v>PISO CIMENTADO COM ARGAMASSA, TRAÇO 1:3 (CIMENTO E AREIA), ESP. 30MM, ACABAMENTO DESEMPENADO E FELTRADO, MODULAÇÃO DE 200X200CM, INCLUSIVE JUNTA PLÁSTICA</v>
          </cell>
          <cell r="C2129" t="str">
            <v>M2</v>
          </cell>
          <cell r="D2129">
            <v>36.35</v>
          </cell>
        </row>
        <row r="2130">
          <cell r="A2130" t="str">
            <v>PIS-CIM-030</v>
          </cell>
          <cell r="B2130" t="str">
            <v>PISO CIMENTADO COM ARGAMASSA, TRAÇO 1:3 (CIMENTO E AREIA), ESP. 30MM, ACABAMENTO DESEMPENADO E FELTRADO, MODULAÇÃO DE 60X60CM, INCLUSIVE JUNTA PLÁSTICA</v>
          </cell>
          <cell r="C2130" t="str">
            <v>M2</v>
          </cell>
          <cell r="D2130">
            <v>38.24</v>
          </cell>
        </row>
        <row r="2131">
          <cell r="A2131" t="str">
            <v>PIS-CIM-035</v>
          </cell>
          <cell r="B2131" t="str">
            <v>PISO CIMENTADO COM ARGAMASSA, TRAÇO 1:3 (CIMENTO E AREIA), ESP. 50MM, ACABAMENTO DESEMPENADO E FELTRADO, MODULAÇÃO DE 100X100CM, INCLUSIVE JUNTA PLÁSTICA</v>
          </cell>
          <cell r="C2131" t="str">
            <v>M2</v>
          </cell>
          <cell r="D2131">
            <v>47.28</v>
          </cell>
        </row>
        <row r="2132">
          <cell r="A2132" t="str">
            <v>PIS-CIM-105</v>
          </cell>
          <cell r="B2132" t="str">
            <v>PISO CIMENTADO COM PIGMENTAÇÃO COLORIDA, DESEMPENADO E FELTRADO COM ARGAMASSA, TRAÇO 1:3 (CIMENTO E AREIA), ESP. 30MM, ACABAMENTO DESEMPENADO E FELTRADO, SEM JUNTA DE DILATAÇÃO</v>
          </cell>
          <cell r="C2132" t="str">
            <v>M2</v>
          </cell>
          <cell r="D2132">
            <v>29.96</v>
          </cell>
        </row>
        <row r="2133">
          <cell r="A2133" t="str">
            <v>PIS-CIM-040</v>
          </cell>
          <cell r="B2133" t="str">
            <v>PISO CIMENTADO NATADO COM ARGAMASSA, TRAÇO 1:3 (CIMENTO E AREIA), ESP. 20MM, ACABAMENTO QUEIMADO, SEM JUNTA DE DILATAÇÃO</v>
          </cell>
          <cell r="C2133" t="str">
            <v>M2</v>
          </cell>
          <cell r="D2133">
            <v>25.73</v>
          </cell>
        </row>
        <row r="2134">
          <cell r="A2134" t="str">
            <v>PIS-CIM-075</v>
          </cell>
          <cell r="B2134" t="str">
            <v xml:space="preserve">PISO CIMENTADO NATADO COM ARGAMASSA, TRAÇO 1:3 (CIMENTO E AREIA), ESP. 25MM, ACABAMENTO QUEIMADO, MODULAÇÃO DE 100X100CM, INCLUSIVE JUNTA PLÁSTICA </v>
          </cell>
          <cell r="C2134" t="str">
            <v>M2</v>
          </cell>
          <cell r="D2134">
            <v>35.19</v>
          </cell>
        </row>
        <row r="2135">
          <cell r="A2135" t="str">
            <v>PIS-CIM-065</v>
          </cell>
          <cell r="B2135" t="str">
            <v xml:space="preserve">PISO CIMENTADO NATADO COM ARGAMASSA, TRAÇO 1:3 (CIMENTO E AREIA), ESP. 25MM, ACABAMENTO QUEIMADO, MODULAÇÃO DE 200X200CM, INCLUSIVE JUNTA PLÁSTICA </v>
          </cell>
          <cell r="C2135" t="str">
            <v>M2</v>
          </cell>
          <cell r="D2135">
            <v>34.42</v>
          </cell>
        </row>
        <row r="2136">
          <cell r="A2136" t="str">
            <v>PIS-CIM-085</v>
          </cell>
          <cell r="B2136" t="str">
            <v xml:space="preserve">PISO CIMENTADO NATADO COM ARGAMASSA, TRAÇO 1:3 (CIMENTO E AREIA), ESP. 25MM, ACABAMENTO QUEIMADO, MODULAÇÃO DE 60X60CM, INCLUSIVE JUNTA PLÁSTICA </v>
          </cell>
          <cell r="C2136" t="str">
            <v>M2</v>
          </cell>
          <cell r="D2136">
            <v>36.31</v>
          </cell>
        </row>
        <row r="2137">
          <cell r="A2137" t="str">
            <v>PIS-CIM-045</v>
          </cell>
          <cell r="B2137" t="str">
            <v>PISO CIMENTADO NATADO COM ARGAMASSA, TRAÇO 1:3 (CIMENTO E AREIA), ESP. 25MM, ACABAMENTO QUEIMADO, SEM JUNTA DE DILATAÇÃO</v>
          </cell>
          <cell r="C2137" t="str">
            <v>M2</v>
          </cell>
          <cell r="D2137">
            <v>27.47</v>
          </cell>
        </row>
        <row r="2138">
          <cell r="A2138" t="str">
            <v>PIS-CIM-080</v>
          </cell>
          <cell r="B2138" t="str">
            <v xml:space="preserve">PISO CIMENTADO NATADO COM ARGAMASSA, TRAÇO 1:3 (CIMENTO E AREIA), ESP. 30MM, ACABAMENTO QUEIMADO, MODULAÇÃO DE 100X100CM, INCLUSIVE JUNTA PLÁSTICA </v>
          </cell>
          <cell r="C2138" t="str">
            <v>M2</v>
          </cell>
          <cell r="D2138">
            <v>38.29</v>
          </cell>
        </row>
        <row r="2139">
          <cell r="A2139" t="str">
            <v>PIS-CIM-070</v>
          </cell>
          <cell r="B2139" t="str">
            <v xml:space="preserve">PISO CIMENTADO NATADO COM ARGAMASSA, TRAÇO 1:3 (CIMENTO E AREIA), ESP. 30MM, ACABAMENTO QUEIMADO, MODULAÇÃO DE 200X200CM, INCLUSIVE JUNTA PLÁSTICA </v>
          </cell>
          <cell r="C2139" t="str">
            <v>M2</v>
          </cell>
          <cell r="D2139">
            <v>37.520000000000003</v>
          </cell>
        </row>
        <row r="2140">
          <cell r="A2140" t="str">
            <v>PIS-CIM-090</v>
          </cell>
          <cell r="B2140" t="str">
            <v xml:space="preserve">PISO CIMENTADO NATADO COM ARGAMASSA, TRAÇO 1:3 (CIMENTO E AREIA), ESP. 30MM, ACABAMENTO QUEIMADO, MODULAÇÃO DE 60X60CM, INCLUSIVE JUNTA PLÁSTICA </v>
          </cell>
          <cell r="C2140" t="str">
            <v>M2</v>
          </cell>
          <cell r="D2140">
            <v>39.409999999999997</v>
          </cell>
        </row>
        <row r="2141">
          <cell r="A2141" t="str">
            <v>PIS-CIM-050</v>
          </cell>
          <cell r="B2141" t="str">
            <v>PISO CIMENTADO NATADO COM ARGAMASSA, TRAÇO 1:3 (CIMENTO E AREIA), ESP. 30MM, ACABAMENTO QUEIMADO, SEM JUNTA DE DILATAÇÃO</v>
          </cell>
          <cell r="C2141" t="str">
            <v>M2</v>
          </cell>
          <cell r="D2141">
            <v>29.22</v>
          </cell>
        </row>
        <row r="2142">
          <cell r="A2142" t="str">
            <v>PIS-CIM-095</v>
          </cell>
          <cell r="B2142" t="str">
            <v xml:space="preserve">PISO CIMENTADO NATADO COM ARGAMASSA, TRAÇO 1:3 (CIMENTO E AREIA), ESP. 50MM, ACABAMENTO QUEIMADO, MODULAÇÃO DE 60X60CM, INCLUSIVE JUNTA PLÁSTICA </v>
          </cell>
          <cell r="C2142" t="str">
            <v>M2</v>
          </cell>
          <cell r="D2142">
            <v>49.63</v>
          </cell>
        </row>
        <row r="2143">
          <cell r="A2143" t="str">
            <v>PIS-CIM-060</v>
          </cell>
          <cell r="B2143" t="str">
            <v>PISO CIMENTADO NATADO COM ARGAMASSA, TRAÇO 1:3 (CIMENTO E AREIA), ESP. 50MM, ACABAMENTO QUEIMADO, SEM JUNTA DE DILATAÇÃO</v>
          </cell>
          <cell r="C2143" t="str">
            <v>M2</v>
          </cell>
          <cell r="D2143">
            <v>40.01</v>
          </cell>
        </row>
        <row r="2144">
          <cell r="A2144" t="str">
            <v>PIS-TIJ-005</v>
          </cell>
          <cell r="B2144" t="str">
            <v>PISO COM TIJOLO CERÂMICO MACIÇO PRENSADO, ASSENTAMENTO COM ARGAMASSA SECA, TRAÇO 1:4 (CIMENTO E AREIA), INCLUSIVE REJUNTAMENTO COM ARGAMASSA SECA DE TRAÇO 1:4 (CIMENTO E AREIA), FORNECIMENTO E INSTALAÇÃO</v>
          </cell>
          <cell r="C2144" t="str">
            <v>M2</v>
          </cell>
          <cell r="D2144">
            <v>51.09</v>
          </cell>
        </row>
        <row r="2145">
          <cell r="A2145" t="str">
            <v>PIS-CON-035</v>
          </cell>
          <cell r="B2145" t="str">
            <v>PISO EM CONCRETO FCK = 20 MPA COM 25 KG DE DRAMIX/M3</v>
          </cell>
          <cell r="C2145" t="str">
            <v>M3</v>
          </cell>
          <cell r="D2145">
            <v>2226.0500000000002</v>
          </cell>
        </row>
        <row r="2146">
          <cell r="A2146" t="str">
            <v>-</v>
          </cell>
          <cell r="B2146" t="str">
            <v>PISO EM CONCRETO, PREPARADO EM OBRA COM BETONEIRA, FCK 10MPA, SEM ARMAÇÃO, ACABAMENTO RÚSTICO, ESP. 5CM, INCLUSIVE FORNECIMENTO, LANÇAMENTO, ADENSAMENTO, SARRAFEAMENTO, EXCLUSIVE JUNTA DE DILATAÇÃO</v>
          </cell>
          <cell r="C2146" t="str">
            <v>M2</v>
          </cell>
          <cell r="D2146">
            <v>33.369999999999997</v>
          </cell>
        </row>
        <row r="2147">
          <cell r="A2147" t="str">
            <v>PIS-CON-025</v>
          </cell>
          <cell r="B2147" t="str">
            <v>PISO EM CONCRETO, PREPARADO EM OBRA COM BETONEIRA, FCK 13,5MPA, SEM ARMAÇÃO, ACABAMENTO RÚSTICO, ESP. 8CM, INCLUSIVE FORNECIMENTO, LANÇAMENTO, ADENSAMENTO, SARRAFEAMENTO, EXCLUSIVE JUNTA DE DILATAÇÃO</v>
          </cell>
          <cell r="C2147" t="str">
            <v>M2</v>
          </cell>
          <cell r="D2147">
            <v>52.12</v>
          </cell>
        </row>
        <row r="2148">
          <cell r="A2148" t="str">
            <v>-</v>
          </cell>
          <cell r="B2148" t="str">
            <v>PISO EM CONCRETO, USINADO CONVENCIONAL, FCK 15MPA, COM TELA SOLDADA NERVURADA TIPO Q-138, ACABAMENTO POLÍDO EM NÍVEL ZERO, ESP. 10CM, INCLUSIVE FORNECIMENTO, LANÇAMENTO, ADENSAMENTO, EXCLUSIVE JUNTA DE DILATAÇÃO</v>
          </cell>
          <cell r="C2148" t="str">
            <v>M2</v>
          </cell>
          <cell r="D2148">
            <v>74.42</v>
          </cell>
        </row>
        <row r="2149">
          <cell r="A2149" t="str">
            <v>-</v>
          </cell>
          <cell r="B2149" t="str">
            <v>PISO EM CONCRETO, USINADO CONVENCIONAL, FCK 15MPA, COM TELA SOLDADA NERVURADA TIPO Q-138, ACABAMENTO POLÍDO EM NÍVEL ZERO, ESP. 12CM, INCLUSIVE FORNECIMENTO, LANÇAMENTO, ADENSAMENTO, EXCLUSIVE JUNTA DE DILATAÇÃO</v>
          </cell>
          <cell r="C2149" t="str">
            <v>M2</v>
          </cell>
          <cell r="D2149">
            <v>80.64</v>
          </cell>
        </row>
        <row r="2150">
          <cell r="A2150" t="str">
            <v>-</v>
          </cell>
          <cell r="B2150" t="str">
            <v>PISO EM CONCRETO, USINADO CONVENCIONAL, FCK 15MPA, COM TELA SOLDADA NERVURADA TIPO Q-61, ACABAMENTO POLIDO EM NÍVEL ZERO, ESP. 5CM, INCLUSIVE FORNECIMENTO, LANÇAMENTO, ADENSAMENTO, EXCLUSIVE JUNTA DE DILATAÇÃO</v>
          </cell>
          <cell r="C2150" t="str">
            <v>M2</v>
          </cell>
          <cell r="D2150">
            <v>58.99</v>
          </cell>
        </row>
        <row r="2151">
          <cell r="A2151" t="str">
            <v>-</v>
          </cell>
          <cell r="B2151" t="str">
            <v>PISO EM CONCRETO, USINADO CONVENCIONAL, FCK 15MPA, SEM ARMAÇÃO, ACABAMENTO RÚSTICO, ESP. 5CM, INCLUSIVE FORNECIMENTO, LANÇAMENTO, ADENSAMENTO, SARRAFEAMENTO, EXCLUSIVE JUNTA DE DILATAÇÃO</v>
          </cell>
          <cell r="C2151" t="str">
            <v>M2</v>
          </cell>
          <cell r="D2151">
            <v>37.97</v>
          </cell>
        </row>
        <row r="2152">
          <cell r="A2152" t="str">
            <v>PIS-CON-030</v>
          </cell>
          <cell r="B2152" t="str">
            <v>PISO EM CONCRETO, USINADO CONVENCIONAL, FCK 30MPA, COM AÇO CA-50 DIÂMETRO 6,3MM MALHA 10X10CM, ACABAMENTO RÚSTICO, ESP. 15CM, INCLUSIVE FORNECIMENTO, LANÇAMENTO, ADENSAMENTO, EXCLUSIVE JUNTA DE DILATAÇÃO</v>
          </cell>
          <cell r="C2152" t="str">
            <v>M2</v>
          </cell>
          <cell r="D2152">
            <v>113.34</v>
          </cell>
        </row>
        <row r="2153">
          <cell r="A2153" t="str">
            <v>PIS-MIT-020</v>
          </cell>
          <cell r="B2153" t="str">
            <v>PISO EM GRANILITE/MARMORITE, ESP. 8MM, ACABAMENTO LAVADO TIPO FULGET, COR NATURAL, MODULAÇÃO DE 1X1M, INCLUSO JUNTA PLÁSTICA</v>
          </cell>
          <cell r="C2153" t="str">
            <v>M2</v>
          </cell>
          <cell r="D2153">
            <v>60.55</v>
          </cell>
        </row>
        <row r="2154">
          <cell r="A2154" t="str">
            <v>PIS-MIT-015</v>
          </cell>
          <cell r="B2154" t="str">
            <v>PISO EM GRANILITE/MARMORITE, ESP. 8MM, ACABAMENTO LAVADO TIPO FULGET, COR VERMELHA, MODULAÇÃO DE 1X1M, INCLUSO JUNTA PLÁSTICA</v>
          </cell>
          <cell r="C2154" t="str">
            <v>M2</v>
          </cell>
          <cell r="D2154">
            <v>60.55</v>
          </cell>
        </row>
        <row r="2155">
          <cell r="A2155" t="str">
            <v>PIS-MIT-011</v>
          </cell>
          <cell r="B2155" t="str">
            <v>PISO EM GRANILITE/MARMORITE, ESP. 8MM, ACABAMENTO POLIDO, COR BRANCA, MODULAÇÃO DE 1X1M, INCLUSIVE JUNTA ALUMÍNIO, RESINA E POLIMENTO MECANIZADO</v>
          </cell>
          <cell r="C2155" t="str">
            <v>M2</v>
          </cell>
          <cell r="D2155">
            <v>88.68</v>
          </cell>
        </row>
        <row r="2156">
          <cell r="A2156" t="str">
            <v>PIS-MIT-010</v>
          </cell>
          <cell r="B2156" t="str">
            <v>PISO EM GRANILITE/MARMORITE, ESP. 8MM, ACABAMENTO POLIDO, COR BRANCA, MODULAÇÃO DE 1X1M, INCLUSIVE JUNTA PLÁSTICA, RESINA E POLIMENTO MECANIZADO</v>
          </cell>
          <cell r="C2156" t="str">
            <v>M2</v>
          </cell>
          <cell r="D2156">
            <v>86.99</v>
          </cell>
        </row>
        <row r="2157">
          <cell r="A2157" t="str">
            <v>PIS-MIT-006</v>
          </cell>
          <cell r="B2157" t="str">
            <v>PISO EM GRANILITE/MARMORITE, ESP. 8MM, ACABAMENTO POLIDO, COR CINZA, MODULAÇÃO DE 1X1M, INCLUSIVE JUNTA ALUMÍNIO, RESINA E POLIMENTO MECANIZADO</v>
          </cell>
          <cell r="C2157" t="str">
            <v>M2</v>
          </cell>
          <cell r="D2157">
            <v>75.239999999999995</v>
          </cell>
        </row>
        <row r="2158">
          <cell r="A2158" t="str">
            <v>PIS-MIT-005</v>
          </cell>
          <cell r="B2158" t="str">
            <v>PISO EM GRANILITE/MARMORITE, ESP. 8MM, ACABAMENTO POLIDO, COR CINZA, MODULAÇÃO DE 1X1M, INCLUSIVE JUNTA PLÁSTICA, RESINA E POLIMENTO MECANIZADO</v>
          </cell>
          <cell r="C2158" t="str">
            <v>M2</v>
          </cell>
          <cell r="D2158">
            <v>73.55</v>
          </cell>
        </row>
        <row r="2159">
          <cell r="A2159" t="str">
            <v>PIS-IAR-010</v>
          </cell>
          <cell r="B2159" t="str">
            <v>PISO INDUSTRIAL COM ARGAMASSA DE ALTA RESISTÊNCIA, COR BRANCA, ESP. 8MM, ACABAMENTO POLIDO, MODULAÇÃO  DE 1X1M, INCLUSIVE JUNTA PLÁSTICA E POLIMENTO MECANIZADO, EXCLUSIVE RESINA</v>
          </cell>
          <cell r="C2159" t="str">
            <v>M2</v>
          </cell>
          <cell r="D2159">
            <v>72.900000000000006</v>
          </cell>
        </row>
        <row r="2160">
          <cell r="A2160" t="str">
            <v>PIS-IAR-005</v>
          </cell>
          <cell r="B2160" t="str">
            <v>PISO INDUSTRIAL COM ARGAMASSA DE ALTA RESISTÊNCIA, COR CINZA, ESP. 8MM, ACABAMENTO POLIDO, MODULAÇÃO  DE 1X1M, INCLUSIVE JUNTA PLÁSTICA E POLIMENTO MECANIZADO, EXCLUSIVE RESINA</v>
          </cell>
          <cell r="C2160" t="str">
            <v>M2</v>
          </cell>
          <cell r="D2160">
            <v>64.78</v>
          </cell>
        </row>
        <row r="2161">
          <cell r="A2161" t="str">
            <v>PIS-TAT-017</v>
          </cell>
          <cell r="B2161" t="str">
            <v>PISO PODOTÁTIL DE BORRACHA, ALERTA, ESP. 12MM, COLORIDA, ASSENTAMENTO COM ARGAMASSA, TRAÇO 1:4 (CIMENTO E AREIA), INCLUSIVE FORNECIMENTO E INSTALAÇÃO</v>
          </cell>
          <cell r="C2161" t="str">
            <v>M2</v>
          </cell>
          <cell r="D2161">
            <v>188.83</v>
          </cell>
        </row>
        <row r="2162">
          <cell r="A2162" t="str">
            <v>PIS-TAT-08</v>
          </cell>
          <cell r="B2162" t="str">
            <v>PISO PODOTÁTIL DE BORRACHA, ALERTA, ESP. 12MM, COR PRETA, ASSENTAMENTO COM ARGAMASSA, TRAÇO 1:4 (CIMENTO E AREIA), INCLUSIVE FORNECIMENTO E INSTALAÇÃO</v>
          </cell>
          <cell r="C2162" t="str">
            <v>M2</v>
          </cell>
          <cell r="D2162">
            <v>188.83</v>
          </cell>
        </row>
        <row r="2163">
          <cell r="A2163" t="str">
            <v>PIS-TAT-015</v>
          </cell>
          <cell r="B2163" t="str">
            <v>PISO PODOTÁTIL DE BORRACHA, ALERTA, ESP. 5MM, COLORIDA, ASSENTAMENTO COM COLA DE CONTATO, INCLUSIVE FORNECIMENTO E INSTALAÇÃO</v>
          </cell>
          <cell r="C2163" t="str">
            <v>M2</v>
          </cell>
          <cell r="D2163">
            <v>123.9</v>
          </cell>
        </row>
        <row r="2164">
          <cell r="A2164" t="str">
            <v>PIS-TAT-016</v>
          </cell>
          <cell r="B2164" t="str">
            <v>PISO PODOTÁTIL DE BORRACHA, ALERTA, ESP. 5MM, COR PRETA, ASSENTAMENTO COM COLA DE CONTATO, INCLUSIVE FORNECIMENTO E INSTALAÇÃO</v>
          </cell>
          <cell r="C2164" t="str">
            <v>M2</v>
          </cell>
          <cell r="D2164">
            <v>123.9</v>
          </cell>
        </row>
        <row r="2165">
          <cell r="A2165" t="str">
            <v>PIS-TAT-008</v>
          </cell>
          <cell r="B2165" t="str">
            <v>PISO PODOTÁTIL DE BORRACHA, DIRECIONAL, ESP. 12MM, COLORIDA, ASSENTAMENTO COM ARGAMASSA, TRAÇO 1:4 (CIMENTO E AREIA), INCLUSIVE FORNECIMENTO E INSTALAÇÃO</v>
          </cell>
          <cell r="C2165" t="str">
            <v>M2</v>
          </cell>
          <cell r="D2165">
            <v>188.83</v>
          </cell>
        </row>
        <row r="2166">
          <cell r="A2166" t="str">
            <v>PIS-TAT-007</v>
          </cell>
          <cell r="B2166" t="str">
            <v>PISO PODOTÁTIL DE BORRACHA, DIRECIONAL, ESP. 12MM, COR PRETA, ASSENTAMENTO COM ARGAMASSA, TRAÇO 1:4 (CIMENTO E AREIA), INCLUSIVE FORNECIMENTO E INSTALAÇÃO</v>
          </cell>
          <cell r="C2166" t="str">
            <v>M2</v>
          </cell>
          <cell r="D2166">
            <v>188.83</v>
          </cell>
        </row>
        <row r="2167">
          <cell r="A2167" t="str">
            <v>PIS-TAT-006</v>
          </cell>
          <cell r="B2167" t="str">
            <v>PISO PODOTÁTIL DE BORRACHA, DIRECIONAL, ESP. 5MM, COLORIDA, ASSENTAMENTO COM COLA DE CONTATO, INCLUSIVE FORNECIMENTO E INSTALAÇÃO</v>
          </cell>
          <cell r="C2167" t="str">
            <v>M2</v>
          </cell>
          <cell r="D2167">
            <v>123.9</v>
          </cell>
        </row>
        <row r="2168">
          <cell r="A2168" t="str">
            <v>PIS-TAT-005</v>
          </cell>
          <cell r="B2168" t="str">
            <v>PISO PODOTÁTIL DE BORRACHA, DIRECIONAL, ESP. 5MM, COR PRETA, ASSENTAMENTO COM COLA DE CONTATO, INCLUSIVE FORNECIMENTO E INSTALAÇÃO</v>
          </cell>
          <cell r="C2168" t="str">
            <v>M2</v>
          </cell>
          <cell r="D2168">
            <v>123.9</v>
          </cell>
        </row>
        <row r="2169">
          <cell r="A2169" t="str">
            <v>PIS-LAD-035</v>
          </cell>
          <cell r="B2169" t="str">
            <v>PISO PODOTÁTIL DE CONCRETO, ALERTA, APLICADO EM PISO (40X40CM) COM JUNTA SECA, COR VERMELHO/AMARELO, ASSENTAMENTO COM ARGAMASSA INDUSTRIALIZADA, INCLUSIVE FORNECIMENTO E INSTALAÇÃO</v>
          </cell>
          <cell r="C2169" t="str">
            <v>M2</v>
          </cell>
          <cell r="D2169">
            <v>66.81</v>
          </cell>
        </row>
        <row r="2170">
          <cell r="A2170" t="str">
            <v>PIS-LAD-040</v>
          </cell>
          <cell r="B2170" t="str">
            <v>PISO PODOTÁTIL DE CONCRETO, DIRECIONAL, APLICADO EM PISO (40X40CM) COM JUNTA SECA, COR VERMELHO/AMARELO, ASSENTAMENTO COM ARGAMASSA INDUSTRIALIZADA, INCLUSIVE FORNECIMENTO E INSTALAÇÃO</v>
          </cell>
          <cell r="C2170" t="str">
            <v>M2</v>
          </cell>
          <cell r="D2170">
            <v>66.81</v>
          </cell>
        </row>
        <row r="2171">
          <cell r="A2171" t="str">
            <v>PIS-MAD-010</v>
          </cell>
          <cell r="B2171" t="str">
            <v>PISO TÁBUA CORRIDA DE MADEIRA SUCUPIRA OU IPÊ L = 10 CM</v>
          </cell>
          <cell r="C2171" t="str">
            <v>M2</v>
          </cell>
          <cell r="D2171">
            <v>206.49</v>
          </cell>
        </row>
        <row r="2172">
          <cell r="A2172" t="str">
            <v>PIS-BOR-005</v>
          </cell>
          <cell r="B2172" t="str">
            <v>PLACA DE BORRACHA 500 X 500 X 3,5 MM PASTILHADO PARA COLA PRETO</v>
          </cell>
          <cell r="C2172" t="str">
            <v>M2</v>
          </cell>
          <cell r="D2172">
            <v>48.02</v>
          </cell>
        </row>
        <row r="2173">
          <cell r="A2173" t="str">
            <v>PIS-VIN-005</v>
          </cell>
          <cell r="B2173" t="str">
            <v>PLACA VINÍLICA 30 X 30 CM E = 2 MM</v>
          </cell>
          <cell r="C2173" t="str">
            <v>M2</v>
          </cell>
          <cell r="D2173">
            <v>50.65</v>
          </cell>
        </row>
        <row r="2174">
          <cell r="A2174" t="str">
            <v>PIS-POL-010</v>
          </cell>
          <cell r="B2174" t="str">
            <v>POLIMENTO MECÂNICO DE PISO EM CONCRETO COM NIVELAMENTO A LASER (NÍVEL ZERO)</v>
          </cell>
          <cell r="C2174" t="str">
            <v>M2</v>
          </cell>
          <cell r="D2174">
            <v>14.5</v>
          </cell>
        </row>
        <row r="2175">
          <cell r="A2175" t="str">
            <v>PIS-MAD-025</v>
          </cell>
          <cell r="B2175" t="str">
            <v>RASPAÇÃO, CALAFETAÇÃO E APLICAÇÃO SINTECO A 3 DEMÃOS EM PISO DE MADEIRA</v>
          </cell>
          <cell r="C2175" t="str">
            <v>M2</v>
          </cell>
          <cell r="D2175">
            <v>30</v>
          </cell>
        </row>
        <row r="2176">
          <cell r="A2176" t="str">
            <v>PIS-MAD-020</v>
          </cell>
          <cell r="B2176" t="str">
            <v>RASPAÇÃO E APLICAÇÃO DE RESINA EM PISO DE MADEIRA</v>
          </cell>
          <cell r="C2176" t="str">
            <v>M2</v>
          </cell>
          <cell r="D2176">
            <v>23.97</v>
          </cell>
        </row>
        <row r="2177">
          <cell r="A2177" t="str">
            <v>PIS-MAD-015</v>
          </cell>
          <cell r="B2177" t="str">
            <v>RASPAÇÃO E APLICAÇÃO SINTECO EM PISO DE MADEIRA</v>
          </cell>
          <cell r="C2177" t="str">
            <v>M2</v>
          </cell>
          <cell r="D2177">
            <v>15.16</v>
          </cell>
        </row>
        <row r="2178">
          <cell r="A2178" t="str">
            <v>PIS-REJ-005</v>
          </cell>
          <cell r="B2178" t="str">
            <v>REJUNTAMENTO EPÓXI</v>
          </cell>
          <cell r="C2178" t="str">
            <v>M2</v>
          </cell>
          <cell r="D2178">
            <v>38.65</v>
          </cell>
        </row>
        <row r="2179">
          <cell r="A2179" t="str">
            <v>PIS-CAL-010</v>
          </cell>
          <cell r="B2179" t="str">
            <v>REMOÇÃO E REASSENTAMENTO DE CALÇADA PORTUGUESA</v>
          </cell>
          <cell r="C2179" t="str">
            <v>M2</v>
          </cell>
          <cell r="D2179">
            <v>26.9</v>
          </cell>
        </row>
        <row r="2180">
          <cell r="A2180" t="str">
            <v>PIS-ARD-005</v>
          </cell>
          <cell r="B2180" t="str">
            <v>REVESTIMENTO COM ARDÓSIA APLICADO EM PISO (20X20CM), ESP. 1CM, ACABAMENTO NATURAL, ASSENTAMENTO COM ARGAMASSA INDUSTRIALIZADA, INCLUSIVE REJUNTAMENTO</v>
          </cell>
          <cell r="C2180" t="str">
            <v>M2</v>
          </cell>
          <cell r="D2180">
            <v>36.57</v>
          </cell>
        </row>
        <row r="2181">
          <cell r="A2181" t="str">
            <v>PIS-ARD-010</v>
          </cell>
          <cell r="B2181" t="str">
            <v>REVESTIMENTO COM ARDÓSIA APLICADO EM PISO (30X30CM), ESP. 1CM, ACABAMENTO NATURAL, ASSENTAMENTO COM ARGAMASSA INDUSTRIALIZADA, INCLUSIVE REJUNTAMENTO</v>
          </cell>
          <cell r="C2181" t="str">
            <v>M2</v>
          </cell>
          <cell r="D2181">
            <v>37.31</v>
          </cell>
        </row>
        <row r="2182">
          <cell r="A2182" t="str">
            <v>PIS-ARD-015</v>
          </cell>
          <cell r="B2182" t="str">
            <v>REVESTIMENTO COM ARDÓSIA APLICADO EM PISO (40X40CM), ESP. 1CM, ACABAMENTO NATURAL, ASSENTAMENTO COM ARGAMASSA INDUSTRIALIZADA, INCLUSIVE REJUNTAMENTO</v>
          </cell>
          <cell r="C2182" t="str">
            <v>M2</v>
          </cell>
          <cell r="D2182">
            <v>38.36</v>
          </cell>
        </row>
        <row r="2183">
          <cell r="A2183" t="str">
            <v>PIS-CER-020</v>
          </cell>
          <cell r="B2183" t="str">
            <v>REVESTIMENTO COM CERÂMICA APLICADO EM PISO, ACABAMENTO ESMALTADO, AMBIENTE EXTERNO (ANTIDERRAPANTE), PADRÃO EXTRA, DIMENSÃO DA PEÇA ATÉ 2025 CM2, PEI IV, ASSENTAMENTO COM ARGAMASSA INDUSTRIALIZADA, INCLUSIVE REJUNTAMENTO</v>
          </cell>
          <cell r="C2183" t="str">
            <v>M2</v>
          </cell>
          <cell r="D2183">
            <v>44.33</v>
          </cell>
        </row>
        <row r="2184">
          <cell r="A2184" t="str">
            <v>PIS-CER-015</v>
          </cell>
          <cell r="B2184" t="str">
            <v>REVESTIMENTO COM CERÂMICA APLICADO EM PISO, ACABAMENTO ESMALTADO, AMBIENTE EXTERNO (ANTIDERRAPANTE), PADRÃO EXTRA, DIMENSÃO DA PEÇA ATÉ 2025 CM2, PEI V, ASSENTAMENTO COM ARGAMASSA INDUSTRIALIZADA, INCLUSIVE REJUNTAMENTO</v>
          </cell>
          <cell r="C2184" t="str">
            <v>M2</v>
          </cell>
          <cell r="D2184">
            <v>52.36</v>
          </cell>
        </row>
        <row r="2185">
          <cell r="A2185" t="str">
            <v>PIS-CER-010</v>
          </cell>
          <cell r="B2185" t="str">
            <v>REVESTIMENTO COM CERÂMICA APLICADO EM PISO, ACABAMENTO ESMALTADO, AMBIENTE INTERNO, PADRÃO EXTRA, DIMENSÃO DA PEÇA ATÉ 2025 CM2, PEI V, ASSENTAMENTO COM ARGAMASSA INDUSTRIALIZADA, INCLUSIVE REJUNTAMENTO</v>
          </cell>
          <cell r="C2185" t="str">
            <v>M2</v>
          </cell>
          <cell r="D2185">
            <v>69.66</v>
          </cell>
        </row>
        <row r="2186">
          <cell r="A2186" t="str">
            <v>PIS-GRA-005</v>
          </cell>
          <cell r="B2186" t="str">
            <v>REVESTIMENTO COM GRANITO, CINZA ANDORINHA, APLICADO EM PISO, ESP. 2CM, DIMENSÃO DA PEÇA ATÉ 1600 CM2, ASSENTAMENTO COM ARGAMASSA INDUSTRIALIZADA, INCLUSIVE REJUNTAMENTO</v>
          </cell>
          <cell r="C2186" t="str">
            <v>M2</v>
          </cell>
          <cell r="D2186">
            <v>200.87</v>
          </cell>
        </row>
        <row r="2187">
          <cell r="A2187" t="str">
            <v>PIS-LAD-015</v>
          </cell>
          <cell r="B2187" t="str">
            <v>REVESTIMENTO COM LADRILHO HIDRÁULICO APLICADO EM PISO (20X20CM) COM JUNTA SECA, COM DUAS (2) CORES, ASSENTAMENTO COM ARGAMASSA INDUSTRIALIZADA</v>
          </cell>
          <cell r="C2187" t="str">
            <v>M2</v>
          </cell>
          <cell r="D2187">
            <v>73.819999999999993</v>
          </cell>
        </row>
        <row r="2188">
          <cell r="A2188" t="str">
            <v>PIS-LAD-010</v>
          </cell>
          <cell r="B2188" t="str">
            <v>REVESTIMENTO COM LADRILHO HIDRÁULICO APLICADO EM PISO (20X20CM) COM JUNTA SECA, COM UMA (1) COR, ASSENTAMENTO COM ARGAMASSA INDUSTRIALIZADA</v>
          </cell>
          <cell r="C2188" t="str">
            <v>M2</v>
          </cell>
          <cell r="D2188">
            <v>71.72</v>
          </cell>
        </row>
        <row r="2189">
          <cell r="A2189" t="str">
            <v>PIS-LAD-005</v>
          </cell>
          <cell r="B2189" t="str">
            <v>REVESTIMENTO COM LADRILHO HIDRÁULICO APLICADO EM PISO (20X20CM) COM JUNTA SECA, NA COR NATURAL, ASSENTAMENTO COM ARGAMASSA INDUSTRIALIZADA</v>
          </cell>
          <cell r="C2189" t="str">
            <v>M2</v>
          </cell>
          <cell r="D2189">
            <v>54.4</v>
          </cell>
        </row>
        <row r="2190">
          <cell r="A2190" t="str">
            <v>PIS-LAD-030</v>
          </cell>
          <cell r="B2190" t="str">
            <v>REVESTIMENTO COM LADRILHO HIDRÁULICO APLICADO EM PISO (25X25CM) COM JUNTA SECA, COM DUAS (2) CORES, ASSENTAMENTO COM ARGAMASSA INDUSTRIALIZADA</v>
          </cell>
          <cell r="C2190" t="str">
            <v>M2</v>
          </cell>
          <cell r="D2190">
            <v>80.650000000000006</v>
          </cell>
        </row>
        <row r="2191">
          <cell r="A2191" t="str">
            <v>PIS-LAD-025</v>
          </cell>
          <cell r="B2191" t="str">
            <v>REVESTIMENTO COM LADRILHO HIDRÁULICO APLICADO EM PISO (25X25CM) COM JUNTA SECA, COM UMA (1) COR, ASSENTAMENTO COM ARGAMASSA INDUSTRIALIZADA</v>
          </cell>
          <cell r="C2191" t="str">
            <v>M2</v>
          </cell>
          <cell r="D2191">
            <v>75.400000000000006</v>
          </cell>
        </row>
        <row r="2192">
          <cell r="A2192" t="str">
            <v>PIS-LAD-020</v>
          </cell>
          <cell r="B2192" t="str">
            <v>REVESTIMENTO COM LADRILHO HIDRÁULICO APLICADO EM PISO (25X25CM) COM JUNTA SECA, NA COR NATURAL, ASSENTAMENTO COM ARGAMASSA INDUSTRIALIZADA</v>
          </cell>
          <cell r="C2192" t="str">
            <v>M2</v>
          </cell>
          <cell r="D2192">
            <v>57.02</v>
          </cell>
        </row>
        <row r="2193">
          <cell r="A2193" t="str">
            <v>PIS-MAR-005</v>
          </cell>
          <cell r="B2193" t="str">
            <v>REVESTIMENTO COM MÁRMORE BRANCO APLICADO EM PISO, ESP. 2CM, ASSENTAMENTO COM ARGAMASSA INDUSTRIALIZADA, INCLUSIVE REJUNTAMENTO</v>
          </cell>
          <cell r="C2193" t="str">
            <v>M2</v>
          </cell>
          <cell r="D2193">
            <v>183.67</v>
          </cell>
        </row>
        <row r="2194">
          <cell r="A2194" t="str">
            <v>PIS-MAR-010</v>
          </cell>
          <cell r="B2194" t="str">
            <v>REVESTIMENTO COM MÁRMORE BRANCO APLICADO EM PISO, ESP. 3CM, ASSENTAMENTO COM ARGAMASSA INDUSTRIALIZADA, INCLUSIVE REJUNTAMENTO</v>
          </cell>
          <cell r="C2194" t="str">
            <v>M2</v>
          </cell>
          <cell r="D2194">
            <v>235.84</v>
          </cell>
        </row>
        <row r="2195">
          <cell r="A2195" t="str">
            <v>PIS-SOC-005</v>
          </cell>
          <cell r="B2195" t="str">
            <v>SÓCULO COM ENCHIMENTO EM TIJOLOS MACIÇOS, ALTURA  DE 10CM À 12CM, INCLUSIVE ACABAMENTO FINAL EM ARGAMASSA, ESP. 20MM, APLICAÇÃO MANUAL</v>
          </cell>
          <cell r="C2195" t="str">
            <v>M2</v>
          </cell>
          <cell r="D2195">
            <v>54.69</v>
          </cell>
        </row>
        <row r="2196">
          <cell r="A2196" t="str">
            <v>PIS-SOL-006</v>
          </cell>
          <cell r="B2196" t="str">
            <v>SOLEIRA DE MARMORITE, COR CIMENTO NATURAL, E = 3 CM</v>
          </cell>
          <cell r="C2196" t="str">
            <v>M2</v>
          </cell>
          <cell r="D2196">
            <v>71.13</v>
          </cell>
        </row>
        <row r="2197">
          <cell r="A2197" t="str">
            <v>PIS-MAD-007</v>
          </cell>
          <cell r="B2197" t="str">
            <v>TACÃO DE MADEIRA IPÊ EXTRA 10 X 40 CM ASSENTADO COM ARGAMASSA DE CIMENTO E AREIA 1:4, COM ADITIVO IMPERMEABILIZANTE</v>
          </cell>
          <cell r="C2197" t="str">
            <v>M2</v>
          </cell>
          <cell r="D2197">
            <v>122.47</v>
          </cell>
        </row>
        <row r="2198">
          <cell r="A2198" t="str">
            <v>PIS-MAD-008</v>
          </cell>
          <cell r="B2198" t="str">
            <v>TACÃO DE MADEIRA IPÊ EXTRA 10 X 40 CM ASSENTADO COM COLA ESPECIAL A BASE DE PVA</v>
          </cell>
          <cell r="C2198" t="str">
            <v>M2</v>
          </cell>
          <cell r="D2198">
            <v>99.57</v>
          </cell>
        </row>
        <row r="2199">
          <cell r="A2199" t="str">
            <v>PIS-MAD-005</v>
          </cell>
          <cell r="B2199" t="str">
            <v>TACO DE MADEIRA IPÊ EXTRA 7 X 21 CM ASSENTADO COM ARGAMASSA DE CIMENTO E AREIA 1:4, COM ADITIVO IMPERMEABILIZANTE</v>
          </cell>
          <cell r="C2199" t="str">
            <v>M2</v>
          </cell>
          <cell r="D2199">
            <v>107.03</v>
          </cell>
        </row>
        <row r="2200">
          <cell r="A2200" t="str">
            <v>PIS-MAD-006</v>
          </cell>
          <cell r="B2200" t="str">
            <v>TACO DE MADEIRA IPÊ EXTRA 7 X 21 CM ASSENTADO COM COLA ESPECIAL A BASE DE PVA</v>
          </cell>
          <cell r="C2200" t="str">
            <v>M2</v>
          </cell>
          <cell r="D2200">
            <v>84.13</v>
          </cell>
        </row>
        <row r="2201">
          <cell r="A2201" t="str">
            <v>-</v>
          </cell>
          <cell r="B2201" t="str">
            <v>PLA-001  - PLACAS</v>
          </cell>
          <cell r="C2201" t="str">
            <v/>
          </cell>
          <cell r="D2201">
            <v>0</v>
          </cell>
        </row>
        <row r="2202">
          <cell r="A2202" t="str">
            <v>PLA-LAT-005</v>
          </cell>
          <cell r="B2202" t="str">
            <v>CHAPAS DE LATÃO PERFURADO PARA NUMERAÇÃO DE CHAVES</v>
          </cell>
          <cell r="C2202" t="str">
            <v>U</v>
          </cell>
          <cell r="D2202">
            <v>7.06</v>
          </cell>
        </row>
        <row r="2203">
          <cell r="A2203" t="str">
            <v>PLA-ALU-040</v>
          </cell>
          <cell r="B2203" t="str">
            <v>CHAPINHA DE ALUMÍNIO, D = 3 CM COM NÚMERO IMPRESSO E IDENTIFICAÇÃO DE CHAVE</v>
          </cell>
          <cell r="C2203" t="str">
            <v>U</v>
          </cell>
          <cell r="D2203">
            <v>7.43</v>
          </cell>
        </row>
        <row r="2204">
          <cell r="A2204" t="str">
            <v>PLA-ALU-045</v>
          </cell>
          <cell r="B2204" t="str">
            <v>PLACA DE ALUMÍNIO ANODIZADO 25 X 25 CM PARA IDENTIFICAÇÃO</v>
          </cell>
          <cell r="C2204" t="str">
            <v>U</v>
          </cell>
          <cell r="D2204">
            <v>41.58</v>
          </cell>
        </row>
        <row r="2205">
          <cell r="A2205" t="str">
            <v>PLA-ALU-015</v>
          </cell>
          <cell r="B2205" t="str">
            <v>PLACA DE ALUMÍNIO FUNDIDO COM DENOMINAÇÃO DE CÔMODOS, 20 X 5 CM</v>
          </cell>
          <cell r="C2205" t="str">
            <v>U</v>
          </cell>
          <cell r="D2205">
            <v>45.82</v>
          </cell>
        </row>
        <row r="2206">
          <cell r="A2206" t="str">
            <v>PLA-ALU-020</v>
          </cell>
          <cell r="B2206" t="str">
            <v>PLACA DE ALUMÍNIO FUNDIDO COM DENOMINAÇÃO DE CÔMODOS, 21 X 4 CM</v>
          </cell>
          <cell r="C2206" t="str">
            <v>U</v>
          </cell>
          <cell r="D2206">
            <v>44.2</v>
          </cell>
        </row>
        <row r="2207">
          <cell r="A2207" t="str">
            <v>PLA-ALU-025</v>
          </cell>
          <cell r="B2207" t="str">
            <v>PLACA DE ALUMÍNIO FUNDIDO COM NOME DO PRÉDIO, AFIXADA EM PAREDE (0,39 M2)</v>
          </cell>
          <cell r="C2207" t="str">
            <v>U</v>
          </cell>
          <cell r="D2207">
            <v>735.85</v>
          </cell>
        </row>
        <row r="2208">
          <cell r="A2208" t="str">
            <v>PLA-ALU-030</v>
          </cell>
          <cell r="B2208" t="str">
            <v>PLACA DE ALUMÍNIO FUNDIDO DE NUMERAÇÃO DE PORTAS, 3 X 3 CM</v>
          </cell>
          <cell r="C2208" t="str">
            <v>U</v>
          </cell>
          <cell r="D2208">
            <v>13.67</v>
          </cell>
        </row>
        <row r="2209">
          <cell r="A2209" t="str">
            <v>PLA-ALU-035</v>
          </cell>
          <cell r="B2209" t="str">
            <v>PLACA DE ALUMÍNIO FUNDIDO DE NUMERAÇÃO DE PORTAS, 5 X 5 CM</v>
          </cell>
          <cell r="C2209" t="str">
            <v>U</v>
          </cell>
          <cell r="D2209">
            <v>13.67</v>
          </cell>
        </row>
        <row r="2210">
          <cell r="A2210" t="str">
            <v>PLA-ALU-005</v>
          </cell>
          <cell r="B2210" t="str">
            <v>PLACA DE INAUGURAÇÃO EM ALUMÍNIO FUNDIDO, 60 X 40 CM</v>
          </cell>
          <cell r="C2210" t="str">
            <v>U</v>
          </cell>
          <cell r="D2210">
            <v>594.66</v>
          </cell>
        </row>
        <row r="2211">
          <cell r="A2211" t="str">
            <v>PLA-ALU-010</v>
          </cell>
          <cell r="B2211" t="str">
            <v>PLACA DE INAUGURAÇÃO EM ALUMÍNIO FUNDIDO 85 X 50 CM</v>
          </cell>
          <cell r="C2211" t="str">
            <v>CJ</v>
          </cell>
          <cell r="D2211">
            <v>841.54</v>
          </cell>
        </row>
        <row r="2212">
          <cell r="A2212" t="str">
            <v>PLA-ALU-050</v>
          </cell>
          <cell r="B2212" t="str">
            <v>PLACA EM ALUMÍNIO ANODIZADO 70 X 61 CM, FIXADA TUBO DE METALON</v>
          </cell>
          <cell r="C2212" t="str">
            <v>U</v>
          </cell>
          <cell r="D2212">
            <v>181.62</v>
          </cell>
        </row>
        <row r="2213">
          <cell r="A2213" t="str">
            <v>PLA-ALU-055</v>
          </cell>
          <cell r="B2213" t="str">
            <v>PLACA EM ALUMÍNIO 15 X 15 CM, COM PICTOGRAMA EM PELÍCULA ADESIVA</v>
          </cell>
          <cell r="C2213" t="str">
            <v>U</v>
          </cell>
          <cell r="D2213">
            <v>53.58</v>
          </cell>
        </row>
        <row r="2214">
          <cell r="A2214" t="str">
            <v>PLA-ACO-005</v>
          </cell>
          <cell r="B2214" t="str">
            <v>PLACA EM CHAPA DE AÇO ESCOVADO 25 X 12 CM, E = 1 MM</v>
          </cell>
          <cell r="C2214" t="str">
            <v>U</v>
          </cell>
          <cell r="D2214">
            <v>62.94</v>
          </cell>
        </row>
        <row r="2215">
          <cell r="A2215" t="str">
            <v>PLA-TUB-005</v>
          </cell>
          <cell r="B2215" t="str">
            <v>PLACA 1,20 X 0,50 M, COM MOLDURA DE TUBO D = 50 MM</v>
          </cell>
          <cell r="C2215" t="str">
            <v>UN</v>
          </cell>
          <cell r="D2215">
            <v>432.54</v>
          </cell>
        </row>
        <row r="2216">
          <cell r="A2216" t="str">
            <v>PLA-TUB-010</v>
          </cell>
          <cell r="B2216" t="str">
            <v>PLACA 1,20 X 0,90 M, COM MOLDURA DE TUBO D = 50 MM</v>
          </cell>
          <cell r="C2216" t="str">
            <v>U</v>
          </cell>
          <cell r="D2216">
            <v>432.54</v>
          </cell>
        </row>
        <row r="2217">
          <cell r="A2217" t="str">
            <v>-</v>
          </cell>
          <cell r="B2217" t="str">
            <v>PLU-001  - ÁGUAS PLUVIAIS</v>
          </cell>
          <cell r="C2217" t="str">
            <v/>
          </cell>
          <cell r="D2217">
            <v>0</v>
          </cell>
        </row>
        <row r="2218">
          <cell r="A2218" t="str">
            <v>PLU-DRE-005</v>
          </cell>
          <cell r="B2218" t="str">
            <v>BUZINOTE PARA LAJES - DRENO COM TUBO DE 2" EMBUTIDO NO CONCRETO</v>
          </cell>
          <cell r="C2218" t="str">
            <v>M</v>
          </cell>
          <cell r="D2218">
            <v>18.559999999999999</v>
          </cell>
        </row>
        <row r="2219">
          <cell r="A2219" t="str">
            <v>PLU-CAL-030</v>
          </cell>
          <cell r="B2219" t="str">
            <v>CALHA DE CHAPA GALVANIZADA Nº. 22 GSG, DESENVOLVIMENTO = 100 CM</v>
          </cell>
          <cell r="C2219" t="str">
            <v>M</v>
          </cell>
          <cell r="D2219">
            <v>95.54</v>
          </cell>
        </row>
        <row r="2220">
          <cell r="A2220" t="str">
            <v>PLU-CAL-005</v>
          </cell>
          <cell r="B2220" t="str">
            <v>CALHA DE CHAPA GALVANIZADA Nº. 22 GSG, DESENVOLVIMENTO = 33 CM</v>
          </cell>
          <cell r="C2220" t="str">
            <v>M</v>
          </cell>
          <cell r="D2220">
            <v>49.59</v>
          </cell>
        </row>
        <row r="2221">
          <cell r="A2221" t="str">
            <v>PLU-CAL-010</v>
          </cell>
          <cell r="B2221" t="str">
            <v>CALHA DE CHAPA GALVANIZADA Nº. 22 GSG, DESENVOLVIMENTO = 40 CM</v>
          </cell>
          <cell r="C2221" t="str">
            <v>M</v>
          </cell>
          <cell r="D2221">
            <v>59.76</v>
          </cell>
        </row>
        <row r="2222">
          <cell r="A2222" t="str">
            <v>PLU-CAL-015</v>
          </cell>
          <cell r="B2222" t="str">
            <v>CALHA DE CHAPA GALVANIZADA Nº. 22 GSG, DESENVOLVIMENTO = 50 CM</v>
          </cell>
          <cell r="C2222" t="str">
            <v>M</v>
          </cell>
          <cell r="D2222">
            <v>65.16</v>
          </cell>
        </row>
        <row r="2223">
          <cell r="A2223" t="str">
            <v>PLU-CAL-020</v>
          </cell>
          <cell r="B2223" t="str">
            <v>CALHA DE CHAPA GALVANIZADA Nº. 22 GSG, DESENVOLVIMENTO = 66 CM</v>
          </cell>
          <cell r="C2223" t="str">
            <v>M</v>
          </cell>
          <cell r="D2223">
            <v>73.87</v>
          </cell>
        </row>
        <row r="2224">
          <cell r="A2224" t="str">
            <v>PLU-CAL-025</v>
          </cell>
          <cell r="B2224" t="str">
            <v>CALHA DE CHAPA GALVANIZADA Nº. 22 GSG, DESENVOLVIMENTO = 75 CM</v>
          </cell>
          <cell r="C2224" t="str">
            <v>M</v>
          </cell>
          <cell r="D2224">
            <v>78.86</v>
          </cell>
        </row>
        <row r="2225">
          <cell r="A2225" t="str">
            <v>PLU-CAL-060</v>
          </cell>
          <cell r="B2225" t="str">
            <v>CALHA DE CHAPA GALVANIZADA Nº. 24 GSG, DESENVOLVIMENTO = 100 CM</v>
          </cell>
          <cell r="C2225" t="str">
            <v>M</v>
          </cell>
          <cell r="D2225">
            <v>85.64</v>
          </cell>
        </row>
        <row r="2226">
          <cell r="A2226" t="str">
            <v>PLU-CAL-035</v>
          </cell>
          <cell r="B2226" t="str">
            <v>CALHA DE CHAPA GALVANIZADA Nº. 24 GSG, DESENVOLVIMENTO = 33 CM</v>
          </cell>
          <cell r="C2226" t="str">
            <v>M</v>
          </cell>
          <cell r="D2226">
            <v>46.32</v>
          </cell>
        </row>
        <row r="2227">
          <cell r="A2227" t="str">
            <v>PLU-CAL-040</v>
          </cell>
          <cell r="B2227" t="str">
            <v>CALHA DE CHAPA GALVANIZADA Nº. 24 GSG, DESENVOLVIMENTO = 40 CM</v>
          </cell>
          <cell r="C2227" t="str">
            <v>M</v>
          </cell>
          <cell r="D2227">
            <v>55.76</v>
          </cell>
        </row>
        <row r="2228">
          <cell r="A2228" t="str">
            <v>PLU-CAL-045</v>
          </cell>
          <cell r="B2228" t="str">
            <v>CALHA DE CHAPA GALVANIZADA Nº. 24 GSG, DESENVOLVIMENTO = 50 CM</v>
          </cell>
          <cell r="C2228" t="str">
            <v>M</v>
          </cell>
          <cell r="D2228">
            <v>60.21</v>
          </cell>
        </row>
        <row r="2229">
          <cell r="A2229" t="str">
            <v>PLU-CAL-046</v>
          </cell>
          <cell r="B2229" t="str">
            <v>CALHA DE CHAPA GALVANIZADA Nº. 24 GSG, DESENVOLVIMENTO = 60 CM</v>
          </cell>
          <cell r="C2229" t="str">
            <v>M</v>
          </cell>
          <cell r="D2229">
            <v>62.24</v>
          </cell>
        </row>
        <row r="2230">
          <cell r="A2230" t="str">
            <v>PLU-CAL-050</v>
          </cell>
          <cell r="B2230" t="str">
            <v>CALHA DE CHAPA GALVANIZADA Nº. 24 GSG, DESENVOLVIMENTO = 66 CM</v>
          </cell>
          <cell r="C2230" t="str">
            <v>M</v>
          </cell>
          <cell r="D2230">
            <v>67.34</v>
          </cell>
        </row>
        <row r="2231">
          <cell r="A2231" t="str">
            <v>PLU-CAL-055</v>
          </cell>
          <cell r="B2231" t="str">
            <v>CALHA DE CHAPA GALVANIZADA Nº. 24 GSG, DESENVOLVIMENTO = 75 CM</v>
          </cell>
          <cell r="C2231" t="str">
            <v>M</v>
          </cell>
          <cell r="D2231">
            <v>71.349999999999994</v>
          </cell>
        </row>
        <row r="2232">
          <cell r="A2232" t="str">
            <v>PLU-CAL-090</v>
          </cell>
          <cell r="B2232" t="str">
            <v>CALHA DE CHAPA GALVANIZADA Nº. 26 GSG, DESENVOLVIMENTO = 100 CM</v>
          </cell>
          <cell r="C2232" t="str">
            <v>M</v>
          </cell>
          <cell r="D2232">
            <v>76.73</v>
          </cell>
        </row>
        <row r="2233">
          <cell r="A2233" t="str">
            <v>PLU-CAL-065</v>
          </cell>
          <cell r="B2233" t="str">
            <v>CALHA DE CHAPA GALVANIZADA Nº. 26 GSG, DESENVOLVIMENTO = 33 CM</v>
          </cell>
          <cell r="C2233" t="str">
            <v>M</v>
          </cell>
          <cell r="D2233">
            <v>43.37</v>
          </cell>
        </row>
        <row r="2234">
          <cell r="A2234" t="str">
            <v>PLU-CAL-070</v>
          </cell>
          <cell r="B2234" t="str">
            <v>CALHA DE CHAPA GALVANIZADA Nº. 26 GSG, DESENVOLVIMENTO = 40 CM</v>
          </cell>
          <cell r="C2234" t="str">
            <v>M</v>
          </cell>
          <cell r="D2234">
            <v>52.19</v>
          </cell>
        </row>
        <row r="2235">
          <cell r="A2235" t="str">
            <v>PLU-CAL-075</v>
          </cell>
          <cell r="B2235" t="str">
            <v>CALHA DE CHAPA GALVANIZADA Nº. 26 GSG, DESENVOLVIMENTO = 50 CM</v>
          </cell>
          <cell r="C2235" t="str">
            <v>M</v>
          </cell>
          <cell r="D2235">
            <v>55.76</v>
          </cell>
        </row>
        <row r="2236">
          <cell r="A2236" t="str">
            <v>PLU-CAL-080</v>
          </cell>
          <cell r="B2236" t="str">
            <v>CALHA DE CHAPA GALVANIZADA Nº. 26 GSG, DESENVOLVIMENTO = 66 CM</v>
          </cell>
          <cell r="C2236" t="str">
            <v>M</v>
          </cell>
          <cell r="D2236">
            <v>61.45</v>
          </cell>
        </row>
        <row r="2237">
          <cell r="A2237" t="str">
            <v>PLU-CAL-085</v>
          </cell>
          <cell r="B2237" t="str">
            <v>CALHA DE CHAPA GALVANIZADA Nº. 26 GSG, DESENVOLVIMENTO = 75 CM</v>
          </cell>
          <cell r="C2237" t="str">
            <v>M</v>
          </cell>
          <cell r="D2237">
            <v>64.67</v>
          </cell>
        </row>
        <row r="2238">
          <cell r="A2238" t="str">
            <v>PLU-CHA-005</v>
          </cell>
          <cell r="B2238" t="str">
            <v>CHAPIM METÁLICO, COM PINGADEIRA, CHAPA GALVANIZADA Nº 24, DESENVOLVIMENTO = 35 CM</v>
          </cell>
          <cell r="C2238" t="str">
            <v>M</v>
          </cell>
          <cell r="D2238">
            <v>49.89</v>
          </cell>
        </row>
        <row r="2239">
          <cell r="A2239" t="str">
            <v>PLU-CON-005</v>
          </cell>
          <cell r="B2239" t="str">
            <v>CONDUTOR DE AP DO TELHADO EM TUBO PVC ESGOTO, INCLUSIVE CONEXÕES E SUPORTES, 100 MM</v>
          </cell>
          <cell r="C2239" t="str">
            <v>M</v>
          </cell>
          <cell r="D2239">
            <v>53.13</v>
          </cell>
        </row>
        <row r="2240">
          <cell r="A2240" t="str">
            <v>PLU-CON-006</v>
          </cell>
          <cell r="B2240" t="str">
            <v>CONDUTOR DE AP DO TELHADO EM TUBO PVC ESGOTO, INCLUSIVE CONEXÕES E SUPORTES, 75 MM</v>
          </cell>
          <cell r="C2240" t="str">
            <v>M</v>
          </cell>
          <cell r="D2240">
            <v>50.46</v>
          </cell>
        </row>
        <row r="2241">
          <cell r="A2241" t="str">
            <v>PLU-CON-010</v>
          </cell>
          <cell r="B2241" t="str">
            <v>CONDUTOR EM AÇO GALVANIZADO 100 MM</v>
          </cell>
          <cell r="C2241" t="str">
            <v>M</v>
          </cell>
          <cell r="D2241">
            <v>195.37</v>
          </cell>
        </row>
        <row r="2242">
          <cell r="A2242" t="str">
            <v>PLU-GRE-010</v>
          </cell>
          <cell r="B2242" t="str">
            <v>GRELHA HEMISFÉRICA DE FERRO FUNDIDO Ø 100 MM (4")</v>
          </cell>
          <cell r="C2242" t="str">
            <v>U</v>
          </cell>
          <cell r="D2242">
            <v>31.28</v>
          </cell>
        </row>
        <row r="2243">
          <cell r="A2243" t="str">
            <v>PLU-GRE-015</v>
          </cell>
          <cell r="B2243" t="str">
            <v>GRELHA HEMISFÉRICA DE FERRO FUNDIDO Ø 150 MM (6")</v>
          </cell>
          <cell r="C2243" t="str">
            <v>U</v>
          </cell>
          <cell r="D2243">
            <v>48.26</v>
          </cell>
        </row>
        <row r="2244">
          <cell r="A2244" t="str">
            <v>PLU-GRE-005</v>
          </cell>
          <cell r="B2244" t="str">
            <v>GRELHA HEMISFÉRICA DE FERRO FUNDIDO Ø 75 MM (3")</v>
          </cell>
          <cell r="C2244" t="str">
            <v>U</v>
          </cell>
          <cell r="D2244">
            <v>29.25</v>
          </cell>
        </row>
        <row r="2245">
          <cell r="A2245" t="str">
            <v>PLU-RUF-005</v>
          </cell>
          <cell r="B2245" t="str">
            <v>RUFO E CONTRA-RUFO DE CHAPA GALVANIZADA Nº. 24, DESENVOLVIMENTO = 15 CM</v>
          </cell>
          <cell r="C2245" t="str">
            <v>M</v>
          </cell>
          <cell r="D2245">
            <v>23.07</v>
          </cell>
        </row>
        <row r="2246">
          <cell r="A2246" t="str">
            <v>PLU-RUF-010</v>
          </cell>
          <cell r="B2246" t="str">
            <v>RUFO E CONTRA-RUFO DE CHAPA GALVANIZADA Nº. 24, DESENVOLVIMENTO = 20 CM</v>
          </cell>
          <cell r="C2246" t="str">
            <v>M</v>
          </cell>
          <cell r="D2246">
            <v>25.3</v>
          </cell>
        </row>
        <row r="2247">
          <cell r="A2247" t="str">
            <v>PLU-RUF-015</v>
          </cell>
          <cell r="B2247" t="str">
            <v>RUFO E CONTRA-RUFO DE CHAPA GALVANIZADA Nº. 24, DESENVOLVIMENTO = 25 CM</v>
          </cell>
          <cell r="C2247" t="str">
            <v>M</v>
          </cell>
          <cell r="D2247">
            <v>27.53</v>
          </cell>
        </row>
        <row r="2248">
          <cell r="A2248" t="str">
            <v>PLU-RUF-020</v>
          </cell>
          <cell r="B2248" t="str">
            <v>RUFO E CONTRA-RUFO DE CHAPA GALVANIZADA Nº. 24, DESENVOLVIMENTO = 33 CM</v>
          </cell>
          <cell r="C2248" t="str">
            <v>M</v>
          </cell>
          <cell r="D2248">
            <v>31.09</v>
          </cell>
        </row>
        <row r="2249">
          <cell r="A2249" t="str">
            <v>PLU-RUF-025</v>
          </cell>
          <cell r="B2249" t="str">
            <v>RUFO E CONTRA-RUFO DE CHAPA GALVANIZADA Nº. 24, DESENVOLVIMENTO = 50 CM</v>
          </cell>
          <cell r="C2249" t="str">
            <v>M</v>
          </cell>
          <cell r="D2249">
            <v>38.659999999999997</v>
          </cell>
        </row>
        <row r="2250">
          <cell r="A2250" t="str">
            <v>PLU-RUF-030</v>
          </cell>
          <cell r="B2250" t="str">
            <v>RUFO E CONTRA-RUFO DE CHAPA GALVANIZADA Nº. 24, DESENVOLVIMENTO = 60 CM</v>
          </cell>
          <cell r="C2250" t="str">
            <v>M</v>
          </cell>
          <cell r="D2250">
            <v>43.12</v>
          </cell>
        </row>
        <row r="2251">
          <cell r="A2251" t="str">
            <v>PLU-RUF-035</v>
          </cell>
          <cell r="B2251" t="str">
            <v>RUFO E CONTRA-RUFO DE CHAPA GALVANIZADA Nº. 24, DESENVOLVIMENTO = 70 CM</v>
          </cell>
          <cell r="C2251" t="str">
            <v>M</v>
          </cell>
          <cell r="D2251">
            <v>47.57</v>
          </cell>
        </row>
        <row r="2252">
          <cell r="A2252" t="str">
            <v>PLU-RUF-040</v>
          </cell>
          <cell r="B2252" t="str">
            <v>RUFO E CONTRA-RUFO DE CHAPA GALVANIZADA Nº. 26, DESENVOLVIMENTO = 15 CM</v>
          </cell>
          <cell r="C2252" t="str">
            <v>M</v>
          </cell>
          <cell r="D2252">
            <v>21.73</v>
          </cell>
        </row>
        <row r="2253">
          <cell r="A2253" t="str">
            <v>PLU-RUF-045</v>
          </cell>
          <cell r="B2253" t="str">
            <v>RUFO E CONTRA-RUFO DE CHAPA GALVANIZADA Nº. 26, DESENVOLVIMENTO = 20 CM</v>
          </cell>
          <cell r="C2253" t="str">
            <v>M</v>
          </cell>
          <cell r="D2253">
            <v>23.51</v>
          </cell>
        </row>
        <row r="2254">
          <cell r="A2254" t="str">
            <v>PLU-RUF-050</v>
          </cell>
          <cell r="B2254" t="str">
            <v>RUFO E CONTRA-RUFO DE CHAPA GALVANIZADA Nº. 26, DESENVOLVIMENTO = 25 CM</v>
          </cell>
          <cell r="C2254" t="str">
            <v>M</v>
          </cell>
          <cell r="D2254">
            <v>25.3</v>
          </cell>
        </row>
        <row r="2255">
          <cell r="A2255" t="str">
            <v>PLU-RUF-055</v>
          </cell>
          <cell r="B2255" t="str">
            <v>RUFO E CONTRA-RUFO DE CHAPA GALVANIZADA Nº. 26, DESENVOLVIMENTO = 33 CM</v>
          </cell>
          <cell r="C2255" t="str">
            <v>M</v>
          </cell>
          <cell r="D2255">
            <v>28.14</v>
          </cell>
        </row>
        <row r="2256">
          <cell r="A2256" t="str">
            <v>-</v>
          </cell>
          <cell r="B2256" t="str">
            <v>PRA-001  - PRATELEIRA</v>
          </cell>
          <cell r="C2256" t="str">
            <v/>
          </cell>
          <cell r="D2256">
            <v>0</v>
          </cell>
        </row>
        <row r="2257">
          <cell r="A2257" t="str">
            <v>PRA-ARD-010</v>
          </cell>
          <cell r="B2257" t="str">
            <v>PRATELEIRA DE ARDÓSIA E = 2 CM APOIADA EM CONSOLE DE METALON 20 X 30 MM</v>
          </cell>
          <cell r="C2257" t="str">
            <v>M2</v>
          </cell>
          <cell r="D2257">
            <v>166.35</v>
          </cell>
        </row>
        <row r="2258">
          <cell r="A2258" t="str">
            <v>PRA-ARD-005</v>
          </cell>
          <cell r="B2258" t="str">
            <v>PRATELEIRA DE ARDÓSIA E = 2 CM EMBUTIDA EM PAREDE</v>
          </cell>
          <cell r="C2258" t="str">
            <v>M2</v>
          </cell>
          <cell r="D2258">
            <v>158.72999999999999</v>
          </cell>
        </row>
        <row r="2259">
          <cell r="A2259" t="str">
            <v>PRA-CON-010</v>
          </cell>
          <cell r="B2259" t="str">
            <v>PRATELEIRA DE CONCRETO, APOIADA EM CONSOLE DE METALON 20 X 30 MM</v>
          </cell>
          <cell r="C2259" t="str">
            <v>M2</v>
          </cell>
          <cell r="D2259">
            <v>170.41</v>
          </cell>
        </row>
        <row r="2260">
          <cell r="A2260" t="str">
            <v>PRA-CON-005</v>
          </cell>
          <cell r="B2260" t="str">
            <v>PRATELEIRA DE CONCRETO PRÉ- MOLDADO E = 4 CM, APOIADA SOBRE ALVENARIA</v>
          </cell>
          <cell r="C2260" t="str">
            <v>M2</v>
          </cell>
          <cell r="D2260">
            <v>161.78</v>
          </cell>
        </row>
        <row r="2261">
          <cell r="A2261" t="str">
            <v>PRA-GRA-010</v>
          </cell>
          <cell r="B2261" t="str">
            <v>PRATELEIRA DE GRANITO CINZA ANDORINHA, E = 2 CM, APOIADA EM CONSOLE DE METALON 20 X 30 MM</v>
          </cell>
          <cell r="C2261" t="str">
            <v>M2</v>
          </cell>
          <cell r="D2261">
            <v>206.09</v>
          </cell>
        </row>
        <row r="2262">
          <cell r="A2262" t="str">
            <v>PRA-GRA-005</v>
          </cell>
          <cell r="B2262" t="str">
            <v>PRATELEIRA DE GRANITO CINZA ANDORINHA, E = 2 CM, APOIADA SOBRE ALVENARIA</v>
          </cell>
          <cell r="C2262" t="str">
            <v>M2</v>
          </cell>
          <cell r="D2262">
            <v>199.76</v>
          </cell>
        </row>
        <row r="2263">
          <cell r="A2263" t="str">
            <v>PRA-MAD-005</v>
          </cell>
          <cell r="B2263" t="str">
            <v>PRATELEIRA DE MADEIRA ENVERNIZADA, EM CONSOLE DE METALON 20 X 30 MM</v>
          </cell>
          <cell r="C2263" t="str">
            <v>M2</v>
          </cell>
          <cell r="D2263">
            <v>148.05000000000001</v>
          </cell>
        </row>
        <row r="2264">
          <cell r="A2264" t="str">
            <v>PRA-MAD-010</v>
          </cell>
          <cell r="B2264" t="str">
            <v>PRATELEIRA DE MADEIRA PINTADA DE ESMALTE, EM CONSOLE DE METALON 20 X 30 MM</v>
          </cell>
          <cell r="C2264" t="str">
            <v>M2</v>
          </cell>
          <cell r="D2264">
            <v>151.38999999999999</v>
          </cell>
        </row>
        <row r="2265">
          <cell r="A2265" t="str">
            <v>PRA-MAR-010</v>
          </cell>
          <cell r="B2265" t="str">
            <v>PRATELEIRA DE MÁRMORE BRANCO E = 2 CM, APOIADA EM CONSOLE DE METALON 20 X 30 MM</v>
          </cell>
          <cell r="C2265" t="str">
            <v>M2</v>
          </cell>
          <cell r="D2265">
            <v>248.07</v>
          </cell>
        </row>
        <row r="2266">
          <cell r="A2266" t="str">
            <v>PRA-MAR-005</v>
          </cell>
          <cell r="B2266" t="str">
            <v>PRATELEIRA DE MÁRMORE BRANCO E = 2 CM, APOIADA SOBRE ALVENARIA</v>
          </cell>
          <cell r="C2266" t="str">
            <v>M2</v>
          </cell>
          <cell r="D2266">
            <v>241.74</v>
          </cell>
        </row>
        <row r="2267">
          <cell r="A2267" t="str">
            <v>-</v>
          </cell>
          <cell r="B2267" t="str">
            <v>PRE-001  - PREPARO DO TERRENO</v>
          </cell>
          <cell r="C2267" t="str">
            <v/>
          </cell>
          <cell r="D2267">
            <v>0</v>
          </cell>
        </row>
        <row r="2268">
          <cell r="A2268" t="str">
            <v>PRE-CAP-005</v>
          </cell>
          <cell r="B2268" t="str">
            <v>CAPINA MANUAL DO TERRENO, EXCLUSIVE RASTELAMENTO E QUEIMA</v>
          </cell>
          <cell r="C2268" t="str">
            <v>M2</v>
          </cell>
          <cell r="D2268">
            <v>0.88</v>
          </cell>
        </row>
        <row r="2269">
          <cell r="A2269" t="str">
            <v>PRE-ARV-020</v>
          </cell>
          <cell r="B2269" t="str">
            <v>CORTE DE ÁRVORE NATIVA COM MOTO-SERRA Ø &gt;= 0,30M - ACIMA DE 1.000 UNIDADES</v>
          </cell>
          <cell r="C2269" t="str">
            <v>U</v>
          </cell>
          <cell r="D2269">
            <v>27.26</v>
          </cell>
        </row>
        <row r="2270">
          <cell r="A2270" t="str">
            <v>PRE-ARV-015</v>
          </cell>
          <cell r="B2270" t="str">
            <v>CORTE DE ÁRVORE NATIVA COM MOTO-SERRA Ø &gt;= 0,30M - ATÉ 1.000 UNIDADES</v>
          </cell>
          <cell r="C2270" t="str">
            <v>U</v>
          </cell>
          <cell r="D2270">
            <v>31.87</v>
          </cell>
        </row>
        <row r="2271">
          <cell r="A2271" t="str">
            <v>PRE-ARV-010</v>
          </cell>
          <cell r="B2271" t="str">
            <v>CORTE DE ÁRVORE NATIVA COM MOTO-SERRA 0,15M =&lt; Ø &lt; 0,30M - ACIMA DE 1.000 UNIDADES</v>
          </cell>
          <cell r="C2271" t="str">
            <v>U</v>
          </cell>
          <cell r="D2271">
            <v>19.920000000000002</v>
          </cell>
        </row>
        <row r="2272">
          <cell r="A2272" t="str">
            <v>PRE-ARV-005</v>
          </cell>
          <cell r="B2272" t="str">
            <v>CORTE DE ÁRVORE NATIVA COM MOTO-SERRA 0,15M =&lt; Ø &lt; 0,30M - ATÉ 1.000 UNIDADES</v>
          </cell>
          <cell r="C2272" t="str">
            <v>U</v>
          </cell>
          <cell r="D2272">
            <v>24.52</v>
          </cell>
        </row>
        <row r="2273">
          <cell r="A2273" t="str">
            <v>PRE-DES-005</v>
          </cell>
          <cell r="B2273" t="str">
            <v>DESMATAMENTO, DESTOCAMENTO E LIMPEZA INCLUSIVE TRANSPORTE ATÉ 50 M</v>
          </cell>
          <cell r="C2273" t="str">
            <v>M2</v>
          </cell>
          <cell r="D2273">
            <v>0.33</v>
          </cell>
        </row>
        <row r="2274">
          <cell r="A2274" t="str">
            <v>PRE-LIM-005</v>
          </cell>
          <cell r="B2274" t="str">
            <v>LIMPEZA DO TERRENO, INCLUSIVE CAPINA, RASTELAMENTO COM AFASTAMENTO ATÉ 20M E QUEIMA CONTROLADA</v>
          </cell>
          <cell r="C2274" t="str">
            <v>M2</v>
          </cell>
          <cell r="D2274">
            <v>2.0299999999999998</v>
          </cell>
        </row>
        <row r="2275">
          <cell r="A2275" t="str">
            <v>-</v>
          </cell>
          <cell r="B2275" t="str">
            <v>RASTELAMENTO DE ÁREA COM AFASTAMENTO DE ATÉ 20 M</v>
          </cell>
          <cell r="C2275" t="str">
            <v>M2</v>
          </cell>
          <cell r="D2275">
            <v>1.06</v>
          </cell>
        </row>
        <row r="2276">
          <cell r="A2276" t="str">
            <v>-</v>
          </cell>
          <cell r="B2276" t="str">
            <v>RAS-001 - RASGO E ENCHIMENTO EM PAREDE</v>
          </cell>
          <cell r="C2276" t="str">
            <v/>
          </cell>
          <cell r="D2276">
            <v>0</v>
          </cell>
        </row>
        <row r="2277">
          <cell r="A2277" t="str">
            <v>ENC-ALV-005</v>
          </cell>
          <cell r="B2277" t="str">
            <v>ENCHIMENTO DE RASGO EM ALVENARIA/CONCRETO COM ARGAMASSA, DN 15MM A 25MM (1/2" A 1")</v>
          </cell>
          <cell r="C2277" t="str">
            <v>M</v>
          </cell>
          <cell r="D2277">
            <v>4.1100000000000003</v>
          </cell>
        </row>
        <row r="2278">
          <cell r="A2278" t="str">
            <v>ENC-ALV-010</v>
          </cell>
          <cell r="B2278" t="str">
            <v>ENCHIMENTO DE RASGO EM ALVENARIA/CONCRETO COM ARGAMASSA, DN 32MM A 50MM (1.1/4" A 2")</v>
          </cell>
          <cell r="C2278" t="str">
            <v>M</v>
          </cell>
          <cell r="D2278">
            <v>5.31</v>
          </cell>
        </row>
        <row r="2279">
          <cell r="A2279" t="str">
            <v>ENC-ALV-015</v>
          </cell>
          <cell r="B2279" t="str">
            <v>ENCHIMENTO DE RASGO EM ALVENARIA/CONCRETO COM ARGAMASSA, DN 65MM A 100MM (2.1/2" A 4")</v>
          </cell>
          <cell r="C2279" t="str">
            <v>M</v>
          </cell>
          <cell r="D2279">
            <v>9.44</v>
          </cell>
        </row>
        <row r="2280">
          <cell r="A2280" t="str">
            <v>RAS-ALV-005</v>
          </cell>
          <cell r="B2280" t="str">
            <v>RASGO EM ALVENARIA PARA PASSAGEM DE ELETRODUTO/TUBULAÇÃO, DN 15MM A 25MM (1/2" A 1")</v>
          </cell>
          <cell r="C2280" t="str">
            <v>M</v>
          </cell>
          <cell r="D2280">
            <v>4.6900000000000004</v>
          </cell>
        </row>
        <row r="2281">
          <cell r="A2281" t="str">
            <v>RAS-ALV-010</v>
          </cell>
          <cell r="B2281" t="str">
            <v>RASGO EM ALVENARIA PARA PASSAGEM DE ELETRODUTO/TUBULAÇÃO, DN 32MM A 50MM (1.1/4" A 2")</v>
          </cell>
          <cell r="C2281" t="str">
            <v>M</v>
          </cell>
          <cell r="D2281">
            <v>7.31</v>
          </cell>
        </row>
        <row r="2282">
          <cell r="A2282" t="str">
            <v>RAS-ALV-015</v>
          </cell>
          <cell r="B2282" t="str">
            <v>RASGO EM ALVENARIA PARA PASSAGEM DE ELETRODUTO/TUBULAÇÃO, DN 65MM A 100MM (2.1/2" A 4")</v>
          </cell>
          <cell r="C2282" t="str">
            <v>M</v>
          </cell>
          <cell r="D2282">
            <v>9.39</v>
          </cell>
        </row>
        <row r="2283">
          <cell r="A2283" t="str">
            <v>RAS-ALV-020</v>
          </cell>
          <cell r="B2283" t="str">
            <v>RASGO EM CONCRETO PARA PASSAGEM DE ELETRODUTO/TUBULAÇÃO, DN 15MM A 25MM (1/2" A 1")</v>
          </cell>
          <cell r="C2283" t="str">
            <v>M</v>
          </cell>
          <cell r="D2283">
            <v>13.15</v>
          </cell>
        </row>
        <row r="2284">
          <cell r="A2284" t="str">
            <v>RAS-ALV-025</v>
          </cell>
          <cell r="B2284" t="str">
            <v>RASGO EM CONCRETO PARA PASSAGEM DE ELETRODUTO/TUBULAÇÃO, DN 32MM A 50MM (1.1/4" A 2")</v>
          </cell>
          <cell r="C2284" t="str">
            <v>M</v>
          </cell>
          <cell r="D2284">
            <v>14.3</v>
          </cell>
        </row>
        <row r="2285">
          <cell r="A2285" t="str">
            <v>RAS-ALV-030</v>
          </cell>
          <cell r="B2285" t="str">
            <v>RASGO EM CONCRETO PARA PASSAGEM DE ELETRODUTO/TUBULAÇÃO, DN 65MM A 100MM (2.1/2" A 4")</v>
          </cell>
          <cell r="C2285" t="str">
            <v>M</v>
          </cell>
          <cell r="D2285">
            <v>18.27</v>
          </cell>
        </row>
        <row r="2286">
          <cell r="A2286" t="str">
            <v>-</v>
          </cell>
          <cell r="B2286" t="str">
            <v>REV-001  - REVESTIMENTOS</v>
          </cell>
          <cell r="C2286" t="str">
            <v/>
          </cell>
          <cell r="D2286">
            <v>0</v>
          </cell>
        </row>
        <row r="2287">
          <cell r="A2287" t="str">
            <v>REV-AZU-015</v>
          </cell>
          <cell r="B2287" t="str">
            <v>APLICAÇÃO DE REJUNTE CIMENTÍCIO COLORIDO INDUSTRIALIZADO PARA REVESTIMENTOS DE PAREDE/PISO COM JUNTAS DE ATÉ 3MM DE ESPESSURA</v>
          </cell>
          <cell r="C2287" t="str">
            <v>M2</v>
          </cell>
          <cell r="D2287">
            <v>4.22</v>
          </cell>
        </row>
        <row r="2288">
          <cell r="A2288" t="str">
            <v>-</v>
          </cell>
          <cell r="B2288" t="str">
            <v>APLICAÇÃO DE REJUNTE COM CIMENTO BRANCO PARA REVESTIMENTOS DE PAREDE/PISO COM JUNTAS DE ATÉ 3MM DE ESPESSURA</v>
          </cell>
          <cell r="C2288" t="str">
            <v>M2</v>
          </cell>
          <cell r="D2288">
            <v>3.77</v>
          </cell>
        </row>
        <row r="2289">
          <cell r="A2289" t="str">
            <v>REV-CAN-010</v>
          </cell>
          <cell r="B2289" t="str">
            <v>CANTONEIRA DE ALUMÍNIO PARA ACABAMENTO DE QUINAS</v>
          </cell>
          <cell r="C2289" t="str">
            <v>M</v>
          </cell>
          <cell r="D2289">
            <v>16.440000000000001</v>
          </cell>
        </row>
        <row r="2290">
          <cell r="A2290" t="str">
            <v>REV-CAN-005</v>
          </cell>
          <cell r="B2290" t="str">
            <v>CANTONEIRA DE PVC PARA ACABAMENTO DE QUINAS</v>
          </cell>
          <cell r="C2290" t="str">
            <v>M</v>
          </cell>
          <cell r="D2290">
            <v>17.12</v>
          </cell>
        </row>
        <row r="2291">
          <cell r="A2291" t="str">
            <v>REV-CER-035</v>
          </cell>
          <cell r="B2291" t="str">
            <v>CERÂMICA DECORADA EM FAIXA 50 X 200 MM</v>
          </cell>
          <cell r="C2291" t="str">
            <v>M</v>
          </cell>
          <cell r="D2291">
            <v>26.47</v>
          </cell>
        </row>
        <row r="2292">
          <cell r="A2292" t="str">
            <v>REV-CHA-020</v>
          </cell>
          <cell r="B2292" t="str">
            <v>CHAPISCO COM ARGAMASSA INDUSTRIALIZADA, ESP. 5MM, APLICADO EM ALVENARIA/ESTRUTRA DE CONCRETO COM DESEMPENADEIRA METÁLICA, PREPARO MECÂNICO</v>
          </cell>
          <cell r="C2292" t="str">
            <v>M2</v>
          </cell>
          <cell r="D2292">
            <v>11.25</v>
          </cell>
        </row>
        <row r="2293">
          <cell r="A2293" t="str">
            <v>REV-CHA-015</v>
          </cell>
          <cell r="B2293" t="str">
            <v>CHAPISCO COM ARGAMASSA, TRAÇO 1:2:3 (CIMENTO, AREIA E PEDRISCO), APLICADO COM COLHER, ESP. 5MM, PREPARO MECÂNICO</v>
          </cell>
          <cell r="C2293" t="str">
            <v>M2</v>
          </cell>
          <cell r="D2293">
            <v>8.6</v>
          </cell>
        </row>
        <row r="2294">
          <cell r="A2294" t="str">
            <v>REV-CHA-010</v>
          </cell>
          <cell r="B2294" t="str">
            <v>CHAPISCO COM ARGAMASSA, TRAÇO 1:3 (CIMENTO E AREIA), ESP. 5MM, APLICADO EM ALVENARIA COM PENEIRA, PREPARO MECÂNICO</v>
          </cell>
          <cell r="C2294" t="str">
            <v>M2</v>
          </cell>
          <cell r="D2294">
            <v>8.15</v>
          </cell>
        </row>
        <row r="2295">
          <cell r="A2295" t="str">
            <v>REV-CHA-005</v>
          </cell>
          <cell r="B2295" t="str">
            <v>CHAPISCO COM ARGAMASSA, TRAÇO 1:3 (CIMENTO E AREIA), ESP. 5MM, APLICADO EM ALVENARIA/ESTRUTURA DE CONCRETO COM COLHER, PREPARO MECÂNICO</v>
          </cell>
          <cell r="C2295" t="str">
            <v>M2</v>
          </cell>
          <cell r="D2295">
            <v>5.62</v>
          </cell>
        </row>
        <row r="2296">
          <cell r="A2296" t="str">
            <v>REV-CHA-006</v>
          </cell>
          <cell r="B2296" t="str">
            <v>CHAPISCO COM ARGAMASSA, TRAÇO 1:3 (CIMENTO E AREIA), ESP. 5MM, APLICADO EM TETO COM COLHER, PREPARO MECÂNICO</v>
          </cell>
          <cell r="C2296" t="str">
            <v>M2</v>
          </cell>
          <cell r="D2296">
            <v>7.92</v>
          </cell>
        </row>
        <row r="2297">
          <cell r="A2297" t="str">
            <v>REV-EMB-005</v>
          </cell>
          <cell r="B2297" t="str">
            <v>EMBOÇO COM ARGAMASSA, TRAÇO 1:6 (CIMENTO E AREIA), ESP. 20MM, APLICAÇÃO MANUAL, PREPARO MECÂNICO</v>
          </cell>
          <cell r="C2297" t="str">
            <v>M2</v>
          </cell>
          <cell r="D2297">
            <v>20.9</v>
          </cell>
        </row>
        <row r="2298">
          <cell r="A2298" t="str">
            <v>REV-CER-021</v>
          </cell>
          <cell r="B2298" t="str">
            <v>FAIXA / FILETE / LISTELO EM CERAMICA, LISO OU CORDAO, BRANCO, *2 X 30* CM (L X C)</v>
          </cell>
          <cell r="C2298" t="str">
            <v>M</v>
          </cell>
          <cell r="D2298">
            <v>18.88</v>
          </cell>
        </row>
        <row r="2299">
          <cell r="A2299" t="str">
            <v>REV-FRI-005</v>
          </cell>
          <cell r="B2299" t="str">
            <v>FRISO DE ALUMÍNIO ANODIZADO NATURAL 3/8" (USO INTERNO)</v>
          </cell>
          <cell r="C2299" t="str">
            <v>M</v>
          </cell>
          <cell r="D2299">
            <v>15.9</v>
          </cell>
        </row>
        <row r="2300">
          <cell r="A2300" t="str">
            <v>REV-VER-010</v>
          </cell>
          <cell r="B2300" t="str">
            <v>ISOLAMENTO TÉRMICO EM ARGAMASSA DE CIMENTO, AREIA E VERMICULITA, E = 4 CM</v>
          </cell>
          <cell r="C2300" t="str">
            <v>M2</v>
          </cell>
          <cell r="D2300">
            <v>18.47</v>
          </cell>
        </row>
        <row r="2301">
          <cell r="A2301" t="str">
            <v>REV-LIT-005</v>
          </cell>
          <cell r="B2301" t="str">
            <v>LITOCERÂMICA DE 6,0 X 22,5 CM, ASSENTADO COM ARGAMASSA PRÉ-FABRICADA, INCLUSIVE REJUNTAMENTO</v>
          </cell>
          <cell r="C2301" t="str">
            <v>M2</v>
          </cell>
          <cell r="D2301">
            <v>68.92</v>
          </cell>
        </row>
        <row r="2302">
          <cell r="A2302" t="str">
            <v>-</v>
          </cell>
          <cell r="B2302" t="str">
            <v>PREPARAÇÃO PARA APLICAÇÃO DE LAMINADO MELAMÍNICO EM PAREDE, INCLUSIVE UMA (1) DEMÃO DE COLA DE CONTATO</v>
          </cell>
          <cell r="C2302" t="str">
            <v>M2</v>
          </cell>
          <cell r="D2302">
            <v>8.43</v>
          </cell>
        </row>
        <row r="2303">
          <cell r="A2303" t="str">
            <v>REV-REB-015</v>
          </cell>
          <cell r="B2303" t="str">
            <v>REBOCO COM ARGAMASSA, TRAÇO 1:2:8 (CIMENTO, CAL E AREIA), ESP. 20MM, APLICAÇÃO MANUAL, PREPARO MECÂNICO</v>
          </cell>
          <cell r="C2303" t="str">
            <v>M2</v>
          </cell>
          <cell r="D2303">
            <v>21.78</v>
          </cell>
        </row>
        <row r="2304">
          <cell r="A2304" t="str">
            <v>REV-REB-010</v>
          </cell>
          <cell r="B2304" t="str">
            <v>REBOCO COM ARGAMASSA, TRAÇO 1:2:9 (CIMENTO, CAL E AREIA), COM ADITIVO IMPERMEABILIZANTE, ESP. 20MM, APLICAÇÃO MANUAL, PREPARO MECÂNICO</v>
          </cell>
          <cell r="C2304" t="str">
            <v>M2</v>
          </cell>
          <cell r="D2304">
            <v>26.66</v>
          </cell>
        </row>
        <row r="2305">
          <cell r="A2305" t="str">
            <v>REV-REB-005</v>
          </cell>
          <cell r="B2305" t="str">
            <v>REBOCO COM ARGAMASSA, TRAÇO 1:7 (CIMENTO E AREIA), ESP. 20MM, APLICAÇÃO MANUAL, PREPARO MECÂNICO</v>
          </cell>
          <cell r="C2305" t="str">
            <v>M2</v>
          </cell>
          <cell r="D2305">
            <v>19.66</v>
          </cell>
        </row>
        <row r="2306">
          <cell r="A2306" t="str">
            <v>REV-ARD-010</v>
          </cell>
          <cell r="B2306" t="str">
            <v>REVESTIMENTO COM ARDÓSIA APLICADO EM PAREDE (40X40CM), ESP. 1CM, ACABAMENTO NATURAL, ASSENTAMENTO COM ARGAMASSA INDUSTRIALIZADA, INCLUSIVE REJUNTAMENTO</v>
          </cell>
          <cell r="C2306" t="str">
            <v>M2</v>
          </cell>
          <cell r="D2306">
            <v>36.18</v>
          </cell>
        </row>
        <row r="2307">
          <cell r="A2307" t="str">
            <v>REV-BAR-005</v>
          </cell>
          <cell r="B2307" t="str">
            <v>REVESTIMENTO COM ARGAMASSA BARITADA, ESP. 20CM, APLICAÇÃO MANUAL COM DESEMPENADEIRA, PREPARO MANUAL</v>
          </cell>
          <cell r="C2307" t="str">
            <v>M2</v>
          </cell>
          <cell r="D2307">
            <v>126.83</v>
          </cell>
        </row>
        <row r="2308">
          <cell r="A2308" t="str">
            <v>REV-REB-020</v>
          </cell>
          <cell r="B2308" t="str">
            <v>REVESTIMENTO COM ARGAMASSA EM CAMADA ÚNICA, APLICADO EM PAREDE, TRAÇO 1:3 (CIMENTO E AREIA), ESP. 20MM, APLICAÇÃO MANUAL, PREPARO MECÂNICO</v>
          </cell>
          <cell r="C2308" t="str">
            <v>M2</v>
          </cell>
          <cell r="D2308">
            <v>20.04</v>
          </cell>
        </row>
        <row r="2309">
          <cell r="A2309" t="str">
            <v>REV-REB-021</v>
          </cell>
          <cell r="B2309" t="str">
            <v>REVESTIMENTO COM ARGAMASSA EM CAMADA ÚNICA, APLICADO EM TETO, TRAÇO 1:3 (CIMENTO E AREIA), ESP. 20MM, APLICAÇÃO MANUAL, PREPARO MECÂNICO</v>
          </cell>
          <cell r="C2309" t="str">
            <v>M2</v>
          </cell>
          <cell r="D2309">
            <v>21.38</v>
          </cell>
        </row>
        <row r="2310">
          <cell r="A2310" t="str">
            <v>REV-AZU-005</v>
          </cell>
          <cell r="B2310" t="str">
            <v>REVESTIMENTO COM AZULEJO BRANCO (15X15CM), EM DIAGONAL, ASSENTAMENTO COM ARGAMASSA INDUSTRIALIZADA, INCLUSIVE REJUNTAMENTO</v>
          </cell>
          <cell r="C2310" t="str">
            <v>M2</v>
          </cell>
          <cell r="D2310">
            <v>53.45</v>
          </cell>
        </row>
        <row r="2311">
          <cell r="A2311" t="str">
            <v>REV-AZU-010</v>
          </cell>
          <cell r="B2311" t="str">
            <v>REVESTIMENTO COM AZULEJO BRANCO (15X15CM), JUNTA A PRUMO, ASSENTAMENTO COM ARGAMASSA INDUSTRIALIZADA, INCLUSIVE REJUNTAMENTO</v>
          </cell>
          <cell r="C2311" t="str">
            <v>M2</v>
          </cell>
          <cell r="D2311">
            <v>46.73</v>
          </cell>
        </row>
        <row r="2312">
          <cell r="A2312" t="str">
            <v>REV-AZU-011</v>
          </cell>
          <cell r="B2312" t="str">
            <v>REVESTIMENTO COM AZULEJO BRANCO (20X20CM), JUNTA A PRUMO, ASSENTAMENTO COM ARGAMASSA INDUSTRIALIZADA, INCLUSIVE REJUNTAMENTO</v>
          </cell>
          <cell r="C2312" t="str">
            <v>M2</v>
          </cell>
          <cell r="D2312">
            <v>49.55</v>
          </cell>
        </row>
        <row r="2313">
          <cell r="A2313" t="str">
            <v>-</v>
          </cell>
          <cell r="B2313" t="str">
            <v>REVESTIMENTO COM CERÂMICA APLICADO EM PAREDE, ACABAMENTO ESMALTADO, AMBIENTE INTERNO/EXTERNO, PADRÃO EXTRA, DIMENSÃO DA PEÇA ATÉ 2025 CM2, PEI III, ASSENTAMENTO COM ARGAMASSA INDUSTRIALIZADA, INCLUSIVE REJUNTAMENTO</v>
          </cell>
          <cell r="C2313" t="str">
            <v>M2</v>
          </cell>
          <cell r="D2313">
            <v>55.2</v>
          </cell>
        </row>
        <row r="2314">
          <cell r="A2314" t="str">
            <v>REV-CER-005</v>
          </cell>
          <cell r="B2314" t="str">
            <v>REVESTIMENTO COM CERÂMICA APLICADO EM PISO, ACABAMENTO ESMALTADO, AMBIENTE INTERNO, PADRÃO COMERCIAL, DIMENSÃO DA PEÇA (10X10CM), PEI IV, ASSENTAMENTO COM ARGAMASSA INDUSTRIALIZADA, INCLUSIVE REJUNTAMENTO</v>
          </cell>
          <cell r="C2314" t="str">
            <v>M2</v>
          </cell>
          <cell r="D2314">
            <v>43.07</v>
          </cell>
        </row>
        <row r="2315">
          <cell r="A2315" t="str">
            <v>REV-CER-010</v>
          </cell>
          <cell r="B2315" t="str">
            <v>REVESTIMENTO COM CERÂMICA APLICADO EM PISO, ACABAMENTO ESMALTADO, AMBIENTE INTERNO, PADRÃO COMERCIAL, DIMENSÃO DA PEÇA (10X20CM), PEI IV, ASSENTAMENTO COM ARGAMASSA INDUSTRIALIZADA, INCLUSIVE REJUNTAMENTO</v>
          </cell>
          <cell r="C2315" t="str">
            <v>M2</v>
          </cell>
          <cell r="D2315">
            <v>42.14</v>
          </cell>
        </row>
        <row r="2316">
          <cell r="A2316" t="str">
            <v>REV-CER-015</v>
          </cell>
          <cell r="B2316" t="str">
            <v>REVESTIMENTO COM CERÂMICA APLICADO EM PISO, ACABAMENTO ESMALTADO, AMBIENTE INTERNO, PADRÃO EXTRA, DIMENSÃO DA PEÇA ATÉ 2025 CM2, PEI IV, ASSENTAMENTO COM ARGAMASSA INDUSTRIALIZADA, INCLUSIVE REJUNTAMENTO</v>
          </cell>
          <cell r="C2316" t="str">
            <v>M2</v>
          </cell>
          <cell r="D2316">
            <v>64.89</v>
          </cell>
        </row>
        <row r="2317">
          <cell r="A2317" t="str">
            <v>REV-GRA-005</v>
          </cell>
          <cell r="B2317" t="str">
            <v>REVESTIMENTO COM GRANITO, CINZA ANDORINHA, APLICADO EM PAREDE, ESP. 2CM, ASSENTAMENTO COM ARGAMASSA INDUSTRIALIZADA, AMBIENTE INTERNO/EXTERNO, ALTURA MÁXIMA DE 3M PARA APLICAÇÃO DO GRANITO, INCLUSIVE REJUNTAMENTO</v>
          </cell>
          <cell r="C2317" t="str">
            <v>M2</v>
          </cell>
          <cell r="D2317">
            <v>208.98</v>
          </cell>
        </row>
        <row r="2318">
          <cell r="A2318" t="str">
            <v>REV-REB-025</v>
          </cell>
          <cell r="B2318" t="str">
            <v xml:space="preserve">REVESTIMENTO COM IMPERMEABILIZANTE EM DUAS (2) CAMADAS SOBREPOSTAS DE ARGAMASSA, TRAÇO 1:3 (CIMENTO E AREIA) COM ADITIVO IMPEREMABILIZANTE, ESP. 20MM, INCLSUIVE PINTURA COM DUAS (2) DEMÃOS COM EMULSÃO ASFÁLTICA
</v>
          </cell>
          <cell r="C2318" t="str">
            <v>M2</v>
          </cell>
          <cell r="D2318">
            <v>40.299999999999997</v>
          </cell>
        </row>
        <row r="2319">
          <cell r="A2319" t="str">
            <v>REV-LAD-005</v>
          </cell>
          <cell r="B2319" t="str">
            <v>REVESTIMENTO COM LADRILHO HIDRÁULICO APLICADO EM PAREDE (20X20CM) COM JUNTA SECA, NA COR NATURAL, ASSENTAMENTO COM ARGAMASSA INDUSTRIALIZADA</v>
          </cell>
          <cell r="C2319" t="str">
            <v>M2</v>
          </cell>
          <cell r="D2319">
            <v>56.39</v>
          </cell>
        </row>
        <row r="2320">
          <cell r="A2320" t="str">
            <v>REV-LAD-010</v>
          </cell>
          <cell r="B2320" t="str">
            <v>REVESTIMENTO COM LADRILHO HIDRÁULICO APLICADO EM PAREDE (25X25CM) COM JUNTA SECA, NA COR NATURAL, ASSENTAMENTO COM ARGAMASSA INDUSTRIALIZADA</v>
          </cell>
          <cell r="C2320" t="str">
            <v>M2</v>
          </cell>
          <cell r="D2320">
            <v>59.01</v>
          </cell>
        </row>
        <row r="2321">
          <cell r="A2321" t="str">
            <v>REV-MAR-005</v>
          </cell>
          <cell r="B2321" t="str">
            <v>REVESTIMENTO COM MÁRMORE BRANCO APLICADO EM PAREDE, ESP. 2CM, ASSENTAMENTO COM ARGAMASSA INDUSTRIALIZADA, AMBIENTE INTERNO/EXTERNO, ALTURA MÁXIMA DE 3M PARA APLICAÇÃO DO MÁRMORE, INCLUSIVE REJUNTAMENTO</v>
          </cell>
          <cell r="C2321" t="str">
            <v>M2</v>
          </cell>
          <cell r="D2321">
            <v>187.04</v>
          </cell>
        </row>
        <row r="2322">
          <cell r="A2322" t="str">
            <v>REV-PAS-005</v>
          </cell>
          <cell r="B2322" t="str">
            <v>REVESTIMENTO COM PASTILHA DE VIDRO (VIDROTIL), ASSENTADO COM ARGAMASSA PRÉ-FABRICADA, INCLUSIVE REJUNTAMENTO</v>
          </cell>
          <cell r="C2322" t="str">
            <v>M2</v>
          </cell>
          <cell r="D2322">
            <v>277.86</v>
          </cell>
        </row>
        <row r="2323">
          <cell r="A2323" t="str">
            <v>REV-PAS-010</v>
          </cell>
          <cell r="B2323" t="str">
            <v>REVESTIMENTO COM PASTILHAS DE PORCELANA, ASSENTADO COM ARGAMASSA PRÉ-FABRICADA, INCLUSIVE REJUNTAMENTO</v>
          </cell>
          <cell r="C2323" t="str">
            <v>M2</v>
          </cell>
          <cell r="D2323">
            <v>184.24</v>
          </cell>
        </row>
        <row r="2324">
          <cell r="A2324" t="str">
            <v>REV-PST-010</v>
          </cell>
          <cell r="B2324" t="str">
            <v>REVESTIMENTO COM PEDRA SÃO TOMÉ APLICADO EM PAREDE (40X40CM), ESP. 2CM, ACABAMENTO NATURAL, ASSENTAMENTO COM ARGAMASSA INDUSTRIALIZADA, AMBIENTE INTERNO/EXTERNO, ALTURA MÁXIMA DE 3M PARA APLICAÇÃO DA PEDRA, INCLUSIVE REJUNTAMENTO</v>
          </cell>
          <cell r="C2324" t="str">
            <v>M2</v>
          </cell>
          <cell r="D2324">
            <v>95.84</v>
          </cell>
        </row>
        <row r="2325">
          <cell r="A2325" t="str">
            <v>REV-POR-011</v>
          </cell>
          <cell r="B2325" t="str">
            <v>REVESTIMENTO COM PORCELANATO APLICADO EM PISO, ACABAMENTO ESMALTADO ACETINADO, AMBIENTE INTERNO/EXTERNO, PADRÃO EXTRA, BORDA RETIFICADA, DIMENSÃO DA PEÇA (45X45CM), ASSENTAMENTO COM ARGAMASSA INDUSTRIALIZADA, INCLUSIVE REJUNTAMENTO</v>
          </cell>
          <cell r="C2325" t="str">
            <v>M2</v>
          </cell>
          <cell r="D2325">
            <v>72.900000000000006</v>
          </cell>
        </row>
        <row r="2326">
          <cell r="A2326" t="str">
            <v>REV-POR-012</v>
          </cell>
          <cell r="B2326" t="str">
            <v>REVESTIMENTO COM PORCELANATO APLICADO EM PISO, ACABAMENTO POLÍDO, AMBIENTE INTERNO, PADRÃO EXTRA, BORDA RETIFICADA, DIMENSÃO DA PEÇA (60X60CM), ASSENTAMENTO COM ARGAMASSA INDUSTRIALIZADA, INCLUSIVE REJUNTAMENTO</v>
          </cell>
          <cell r="C2326" t="str">
            <v>M2</v>
          </cell>
          <cell r="D2326">
            <v>81.87</v>
          </cell>
        </row>
        <row r="2327">
          <cell r="A2327" t="str">
            <v>REV-GES-010</v>
          </cell>
          <cell r="B2327" t="str">
            <v>REVESTIMENTO DE GESSO EM PAREDE, ESP. 5MM, APLICAÇÃO MANUAL (SARRAFAEADO)</v>
          </cell>
          <cell r="C2327" t="str">
            <v>M2</v>
          </cell>
          <cell r="D2327">
            <v>14.77</v>
          </cell>
        </row>
        <row r="2328">
          <cell r="A2328" t="str">
            <v>-</v>
          </cell>
          <cell r="B2328" t="str">
            <v>REVESTIMENTO DE GESSO EM TETO, ESP. 5MM, APLICAÇÃO MANUAL (SARRAFAEADO)</v>
          </cell>
          <cell r="C2328" t="str">
            <v>M2</v>
          </cell>
          <cell r="D2328">
            <v>17.05</v>
          </cell>
        </row>
        <row r="2329">
          <cell r="A2329" t="str">
            <v>REV-LAM-010</v>
          </cell>
          <cell r="B2329" t="str">
            <v>REVESTIMENTO EM LAMBRIS DE MADEIRA, LARGURA 10CM, INCLUSIVE BARROTEAMENTO</v>
          </cell>
          <cell r="C2329" t="str">
            <v>M2</v>
          </cell>
          <cell r="D2329">
            <v>93.88</v>
          </cell>
        </row>
        <row r="2330">
          <cell r="A2330" t="str">
            <v>-</v>
          </cell>
          <cell r="B2330" t="str">
            <v>REVESTIMENTO EM LAMINADO MELAMÍNICO APLICADO EM PAREDE, ACABAMENTO FOSCO, ESP. 0,8MM, ASSENTAMENTO COM COLA DE CONTATO, INCLUSIVE LIXAMENTO E PREPARAÇÃO DA PAREDE PARA ASSENTAMENTO</v>
          </cell>
          <cell r="C2330" t="str">
            <v>M2</v>
          </cell>
          <cell r="D2330">
            <v>53.05</v>
          </cell>
        </row>
        <row r="2331">
          <cell r="A2331" t="str">
            <v>-</v>
          </cell>
          <cell r="B2331" t="str">
            <v>REVESTIMENTO EM LAMINADO MELAMÍNICO APLICADO SOBRE SUPERFÍCIE DE MADEIRA, ACABAMENTO FOSCO, ESP. 0,8MM, ASSENTAMENTO COM COLA DE CONTATO, INCLUSIVE LIXAMENTO E PREPARAÇÃO SUPERFÍCIE PARA ASSENTAMENTO</v>
          </cell>
          <cell r="C2331" t="str">
            <v>M2</v>
          </cell>
          <cell r="D2331">
            <v>44.65</v>
          </cell>
        </row>
        <row r="2332">
          <cell r="A2332" t="str">
            <v>-</v>
          </cell>
          <cell r="B2332" t="str">
            <v>REVESTIMENTO NATADO LISO, ESP. 5MM, APLICAÇÃO COM DESEMPENADEIRA METÁLICA, PREPARO MECÂNICO</v>
          </cell>
          <cell r="C2332" t="str">
            <v>M2</v>
          </cell>
          <cell r="D2332">
            <v>11.81</v>
          </cell>
        </row>
        <row r="2333">
          <cell r="A2333" t="str">
            <v>REV-NAT-010</v>
          </cell>
          <cell r="B2333" t="str">
            <v>REVESTIMENTO NATADO LISO, ESP. 5MM, APLICAÇÃO COM DESEMPENADEIRA METÁLICA, PREPARO MECÂNICO, INCLUSIVE ARGAMASSA EM CAMADA ÚNICA, TRAÇO 1:3 (CIMENTO E AREIA), APLICADO EM PAREDE, ESP. 20MM, APLICAÇÃO MANUAL, PREPARO MECÂNICO</v>
          </cell>
          <cell r="C2333" t="str">
            <v>M2</v>
          </cell>
          <cell r="D2333">
            <v>31.85</v>
          </cell>
        </row>
        <row r="2334">
          <cell r="A2334" t="str">
            <v>-</v>
          </cell>
          <cell r="B2334" t="str">
            <v>ROD-001  - RODAPÉS</v>
          </cell>
          <cell r="C2334" t="str">
            <v/>
          </cell>
          <cell r="D2334">
            <v>0</v>
          </cell>
        </row>
        <row r="2335">
          <cell r="A2335" t="str">
            <v>ROD-IAR-005</v>
          </cell>
          <cell r="B2335" t="str">
            <v>RODAPÉ COM ARGAMASSA DE ALTA RESISÊNCIA INDUSTRIAL DE ALTA RESISTÊNCIA, ACABAMENTO POLIDO, COR CINZA, ALTURA 5CM, INCLUSIVE POLIMENTO</v>
          </cell>
          <cell r="C2335" t="str">
            <v>M</v>
          </cell>
          <cell r="D2335">
            <v>25.65</v>
          </cell>
        </row>
        <row r="2336">
          <cell r="A2336" t="str">
            <v>ROD-IAR-010</v>
          </cell>
          <cell r="B2336" t="str">
            <v>RODAPÉ COM ARGAMASSA DE ALTA RESISÊNCIA INDUSTRIAL DE ALTA RESISTÊNCIA, ACABAMENTO POLIDO, COR CINZA, ALTURA 7CM, INCLUSIVE POLIMENTO</v>
          </cell>
          <cell r="C2336" t="str">
            <v>M</v>
          </cell>
          <cell r="D2336">
            <v>25.75</v>
          </cell>
        </row>
        <row r="2337">
          <cell r="A2337" t="str">
            <v>ROD-ARG-015</v>
          </cell>
          <cell r="B2337" t="str">
            <v>RODAPÉ COM ARGAMASSA, TRAÇO 1:3 (CIMENTO E AREIA), ESP. 2CM, ALTURA 10CM, DESEMPENADO/ALISADO COM COLHER</v>
          </cell>
          <cell r="C2337" t="str">
            <v>M</v>
          </cell>
          <cell r="D2337">
            <v>13.39</v>
          </cell>
        </row>
        <row r="2338">
          <cell r="A2338" t="str">
            <v>ROD-ARG-005</v>
          </cell>
          <cell r="B2338" t="str">
            <v>RODAPÉ COM ARGAMASSA, TRAÇO 1:3 (CIMENTO E AREIA), ESP. 2CM, ALTURA 5CM, DESEMPENADO/ALISADO COM COLHER</v>
          </cell>
          <cell r="C2338" t="str">
            <v>M</v>
          </cell>
          <cell r="D2338">
            <v>11.65</v>
          </cell>
        </row>
        <row r="2339">
          <cell r="A2339" t="str">
            <v>ROD-ARG-010</v>
          </cell>
          <cell r="B2339" t="str">
            <v>RODAPÉ COM ARGAMASSA, TRAÇO 1:3 (CIMENTO E AREIA), ESP. 2CM, ALTURA 7CM, DESEMPENADO/ALISADO COM COLHER</v>
          </cell>
          <cell r="C2339" t="str">
            <v>M</v>
          </cell>
          <cell r="D2339">
            <v>12.82</v>
          </cell>
        </row>
        <row r="2340">
          <cell r="A2340" t="str">
            <v>ROD-CER-005</v>
          </cell>
          <cell r="B2340" t="str">
            <v>RODAPÉ COM REVESTIMENTO EM CERÂMICA ESMALTADA COMERCIAL, ALTURA 10CM, PEI IV, ASSENTAMENTO COM ARGAMASSA INDUSTRIALIZADA, INCLUSIVE REJUNTAMENTO</v>
          </cell>
          <cell r="C2340" t="str">
            <v>M</v>
          </cell>
          <cell r="D2340">
            <v>9.02</v>
          </cell>
        </row>
        <row r="2341">
          <cell r="A2341" t="str">
            <v>ROD-GRA-015</v>
          </cell>
          <cell r="B2341" t="str">
            <v>RODAPÉ COM REVESTIMENTO EM GRANITO, CINZA ANDORINHA, ESP. 2CM, ALTURA 10CM, ASSENTAMENTO COM ARGAMASSA INDUSTRIALIZADA, INCLUSIVE REJUNTAMENTO</v>
          </cell>
          <cell r="C2341" t="str">
            <v>M</v>
          </cell>
          <cell r="D2341">
            <v>28.13</v>
          </cell>
        </row>
        <row r="2342">
          <cell r="A2342" t="str">
            <v>ROD-GRA-010</v>
          </cell>
          <cell r="B2342" t="str">
            <v>RODAPÉ COM REVESTIMENTO EM GRANITO, CINZA ANDORINHA, ESP. 2CM, ALTURA 5CM, ASSENTAMENTO COM ARGAMASSA INDUSTRIALIZADA, INCLUSIVE REJUNTAMENTO</v>
          </cell>
          <cell r="C2342" t="str">
            <v>M</v>
          </cell>
          <cell r="D2342">
            <v>17.04</v>
          </cell>
        </row>
        <row r="2343">
          <cell r="A2343" t="str">
            <v>ROD-GRA-005</v>
          </cell>
          <cell r="B2343" t="str">
            <v xml:space="preserve">RODAPÉ COM REVESTIMENTO EM GRANITO, CINZA ANDORINHA, ESP. 2CM, ALTURA 7CM, ASSENTAMENTO COM ARGAMASSA INDUSTRIALIZADA, INCLUSIVE REJUNTAMENTO
</v>
          </cell>
          <cell r="C2343" t="str">
            <v>M</v>
          </cell>
          <cell r="D2343">
            <v>20.52</v>
          </cell>
        </row>
        <row r="2344">
          <cell r="A2344" t="str">
            <v>ROD-MAR-015</v>
          </cell>
          <cell r="B2344" t="str">
            <v>RODAPÉ COM REVESTIMENTO EM MÁRMORE BRANCO, ESP. 2CM, ALTURA 10CM, ASSENTAMENTO COM ARGAMASSA INDUSTRIALIZADA, INCLUSIVE REJUNTAMENTO</v>
          </cell>
          <cell r="C2344" t="str">
            <v>M</v>
          </cell>
          <cell r="D2344">
            <v>27.83</v>
          </cell>
        </row>
        <row r="2345">
          <cell r="A2345" t="str">
            <v>ROD-MAR-005</v>
          </cell>
          <cell r="B2345" t="str">
            <v>RODAPÉ COM REVESTIMENTO EM MÁRMORE BRANCO, ESP. 2CM, ALTURA 5CM, ASSENTAMENTO COM ARGAMASSA INDUSTRIALIZADA, INCLUSIVE REJUNTAMENTO</v>
          </cell>
          <cell r="C2345" t="str">
            <v>M</v>
          </cell>
          <cell r="D2345">
            <v>17.95</v>
          </cell>
        </row>
        <row r="2346">
          <cell r="A2346" t="str">
            <v>ROD-MAR-010</v>
          </cell>
          <cell r="B2346" t="str">
            <v>RODAPÉ COM REVESTIMENTO EM MÁRMORE BRANCO, ESP. 2CM, ALTURA 7CM, ASSENTAMENTO COM ARGAMASSA INDUSTRIALIZADA, INCLUSIVE REJUNTAMENTO</v>
          </cell>
          <cell r="C2346" t="str">
            <v>M</v>
          </cell>
          <cell r="D2346">
            <v>20.75</v>
          </cell>
        </row>
        <row r="2347">
          <cell r="A2347" t="str">
            <v>ROD-ARD-005</v>
          </cell>
          <cell r="B2347" t="str">
            <v>RODAPÉ COM REVESTIMENTO EM PEDRA ARDÓSIA, ESP. 7MM, ALTURA 5CM, ASSENTAMENTO COM ARGAMASSA INDUSTRIALIZADA, INCLUSIVE REJUNTAMENTO</v>
          </cell>
          <cell r="C2347" t="str">
            <v>M</v>
          </cell>
          <cell r="D2347">
            <v>7.59</v>
          </cell>
        </row>
        <row r="2348">
          <cell r="A2348" t="str">
            <v>ROD-ARD-010</v>
          </cell>
          <cell r="B2348" t="str">
            <v>RODAPÉ COM REVESTIMENTO EM PEDRA ARDÓSIA, ESP. 7MM, ALTURA 7CM, ASSENTAMENTO COM ARGAMASSA INDUSTRIALIZADA, INCLUSIVE REJUNTAMENTO</v>
          </cell>
          <cell r="C2348" t="str">
            <v>M</v>
          </cell>
          <cell r="D2348">
            <v>7.81</v>
          </cell>
        </row>
        <row r="2349">
          <cell r="A2349" t="str">
            <v>ROD-MIT-021</v>
          </cell>
          <cell r="B2349" t="str">
            <v>RODAPÉ EM GRANILITE/MARMORITE, ACABAMENTO POLIDO, COR BRANCA, ALTURA 10CM, INCLUSIVE POLIMENTO</v>
          </cell>
          <cell r="C2349" t="str">
            <v>M</v>
          </cell>
          <cell r="D2349">
            <v>34.04</v>
          </cell>
        </row>
        <row r="2350">
          <cell r="A2350" t="str">
            <v>ROD-MIT-015</v>
          </cell>
          <cell r="B2350" t="str">
            <v>RODAPÉ EM GRANILITE/MARMORITE, ACABAMENTO POLIDO, COR BRANCA, ALTURA 5CM, INCLUSIVE POLIMENTO</v>
          </cell>
          <cell r="C2350" t="str">
            <v>M</v>
          </cell>
          <cell r="D2350">
            <v>25.54</v>
          </cell>
        </row>
        <row r="2351">
          <cell r="A2351" t="str">
            <v>ROD-MIT-010D</v>
          </cell>
          <cell r="B2351" t="str">
            <v>RODAPÉ EM GRANILITE/MARMORITE, ACABAMENTO POLIDO, COR BRANCA, ALTURA 7CM, INCLUSIVE POLIMENTO</v>
          </cell>
          <cell r="C2351" t="str">
            <v>M</v>
          </cell>
          <cell r="D2351">
            <v>28.94</v>
          </cell>
        </row>
        <row r="2352">
          <cell r="A2352" t="str">
            <v>ROD-MIT-011</v>
          </cell>
          <cell r="B2352" t="str">
            <v>RODAPÉ EM GRANILITE/MARMORITE, ACABAMENTO POLIDO, COR CINZA, ALTURA 10CM, INCLUSIVE POLIMENTO</v>
          </cell>
          <cell r="C2352" t="str">
            <v>M</v>
          </cell>
          <cell r="D2352">
            <v>26.26</v>
          </cell>
        </row>
        <row r="2353">
          <cell r="A2353" t="str">
            <v>ROD-MIT-005</v>
          </cell>
          <cell r="B2353" t="str">
            <v>RODAPÉ EM GRANILITE/MARMORITE, ACABAMENTO POLIDO, COR CINZA, ALTURA 5CM, INCLUSIVE POLIMENTO</v>
          </cell>
          <cell r="C2353" t="str">
            <v>M</v>
          </cell>
          <cell r="D2353">
            <v>21.65</v>
          </cell>
        </row>
        <row r="2354">
          <cell r="A2354" t="str">
            <v>ROD-MIT-010</v>
          </cell>
          <cell r="B2354" t="str">
            <v>RODAPÉ EM GRANILITE/MARMORITE, ACABAMENTO POLIDO, COR CINZA, ALTURA 7CM, INCLUSIVE POLIMENTO</v>
          </cell>
          <cell r="C2354" t="str">
            <v>M</v>
          </cell>
          <cell r="D2354">
            <v>23.49</v>
          </cell>
        </row>
        <row r="2355">
          <cell r="A2355" t="str">
            <v>ROD-MAD-005</v>
          </cell>
          <cell r="B2355" t="str">
            <v>RODAPÉ EM MADEIRA SUCUPIRA/IPÊ/CUMARÚ OU EQUIVALENTE DA REGIÃO, ESP. 2CM, ALTURA 7CM</v>
          </cell>
          <cell r="C2355" t="str">
            <v>M</v>
          </cell>
          <cell r="D2355">
            <v>13.95</v>
          </cell>
        </row>
        <row r="2356">
          <cell r="A2356" t="str">
            <v>-</v>
          </cell>
          <cell r="B2356" t="str">
            <v>SEDS-001  - PADRÃO SEDS</v>
          </cell>
          <cell r="C2356" t="str">
            <v/>
          </cell>
          <cell r="D2356">
            <v>0</v>
          </cell>
        </row>
        <row r="2357">
          <cell r="A2357" t="str">
            <v>SEDS-ALA-005</v>
          </cell>
          <cell r="B2357" t="str">
            <v>ALAMBRADO PARA PENITENCIÁRIAS, COM TELA DE ARAME GALVANIZADO FIO 10 # 2" FIXADA EM QUADROS DE TUBOS AÇO GALVANIZADO D = 3", COM ESTICADOR D = 2", H = 4,0 M, CONFORME DETALHE 24 SEDS (INCLUSIVE FUNDAÇÃO) - PADRÃO PENITENCIÁRIA</v>
          </cell>
          <cell r="C2357" t="str">
            <v>M</v>
          </cell>
          <cell r="D2357">
            <v>361.06</v>
          </cell>
        </row>
        <row r="2358">
          <cell r="A2358" t="str">
            <v>SEDS-ANT-005</v>
          </cell>
          <cell r="B2358" t="str">
            <v>ANTEPARO METÁLICO PARA SETEIRAS DAS ALAS H = 50 CM - PADRÃO SEDS</v>
          </cell>
          <cell r="C2358" t="str">
            <v>U</v>
          </cell>
          <cell r="D2358">
            <v>131.38999999999999</v>
          </cell>
        </row>
        <row r="2359">
          <cell r="A2359" t="str">
            <v>SEDS-COL-005</v>
          </cell>
          <cell r="B2359" t="str">
            <v>ASSENTAMENTO DE ESQUADRIA DE FERRO E CHAPA</v>
          </cell>
          <cell r="C2359" t="str">
            <v>M2</v>
          </cell>
          <cell r="D2359">
            <v>96.15</v>
          </cell>
        </row>
        <row r="2360">
          <cell r="A2360" t="str">
            <v>SEDS-VAS-005</v>
          </cell>
          <cell r="B2360" t="str">
            <v>BACIA SANITÁRIA ENVELOPADO (VASO) DE LOUÇA CONVENCIONAL, COR BRANCA, INCLUSIVE ACESSÓRIOS DE FIXAÇÃO/VEDAÇÃO, TUBO DE LIGAÇÃO DE LATÃO COM CANOPLA, FORNECIMENTO E INSTALAÇÃO, EXCLUSIVE VÁLVULA DE DESCARGA - D2/SITUAÇÃO 01 - PADRÃO SEDS</v>
          </cell>
          <cell r="C2360" t="str">
            <v>U</v>
          </cell>
          <cell r="D2360">
            <v>339.45</v>
          </cell>
        </row>
        <row r="2361">
          <cell r="A2361" t="str">
            <v>SEDS-TAN-005</v>
          </cell>
          <cell r="B2361" t="str">
            <v>BANCADA COM TANQUE EM CONCRETO 140 X 55 CM, (D12), EXCETO ALVENARIA, BARRADO EM AZULEJO E PINTURA - PADRÃO SEDS</v>
          </cell>
          <cell r="C2361" t="str">
            <v>U</v>
          </cell>
          <cell r="D2361">
            <v>920.5</v>
          </cell>
        </row>
        <row r="2362">
          <cell r="A2362" t="str">
            <v>SEDS-BEL-005</v>
          </cell>
          <cell r="B2362" t="str">
            <v>BELICHE SIMPLES, EXCETO ESCADA - PADRÃO SEDS</v>
          </cell>
          <cell r="C2362" t="str">
            <v>U</v>
          </cell>
          <cell r="D2362">
            <v>1672.41</v>
          </cell>
        </row>
        <row r="2363">
          <cell r="A2363" t="str">
            <v>SEDS-CAM-005</v>
          </cell>
          <cell r="B2363" t="str">
            <v>CAMA INDIVIDUAL - D5-A - PADRÃO SEDS</v>
          </cell>
          <cell r="C2363" t="str">
            <v>U</v>
          </cell>
          <cell r="D2363">
            <v>621.07000000000005</v>
          </cell>
        </row>
        <row r="2364">
          <cell r="A2364" t="str">
            <v>SEDS-ESC-005</v>
          </cell>
          <cell r="B2364" t="str">
            <v>ESCADA PARA BELICHE - PADRÃO SEDS</v>
          </cell>
          <cell r="C2364" t="str">
            <v>U</v>
          </cell>
          <cell r="D2364">
            <v>179.72</v>
          </cell>
        </row>
        <row r="2365">
          <cell r="A2365" t="str">
            <v>SEDS-ESQ-080</v>
          </cell>
          <cell r="B2365" t="str">
            <v>ESQUADRIA METÁLICA PARA PASSA DOCUMENTOS - PADRÃO SEDS</v>
          </cell>
          <cell r="C2365" t="str">
            <v>U</v>
          </cell>
          <cell r="D2365">
            <v>412.41</v>
          </cell>
        </row>
        <row r="2366">
          <cell r="A2366" t="str">
            <v>SEDS-ESQ-090</v>
          </cell>
          <cell r="B2366" t="str">
            <v>GRADE FIXA E PORTA DE ABRIR COM GRADE E CHAPA E TRANCA DE SEGURANÇA</v>
          </cell>
          <cell r="C2366" t="str">
            <v>M2</v>
          </cell>
          <cell r="D2366">
            <v>784.67</v>
          </cell>
        </row>
        <row r="2367">
          <cell r="A2367" t="str">
            <v>SEDS-GRE-010</v>
          </cell>
          <cell r="B2367" t="str">
            <v>GRELHA EM AÇO INOX L = 20 CM - PADRÃO SEDS</v>
          </cell>
          <cell r="C2367" t="str">
            <v>M</v>
          </cell>
          <cell r="D2367">
            <v>472.95</v>
          </cell>
        </row>
        <row r="2368">
          <cell r="A2368" t="str">
            <v>SEDS-GRE-005</v>
          </cell>
          <cell r="B2368" t="str">
            <v>GRELHA METÁLICA 20 X 20 CM - PADRÃO SEDS</v>
          </cell>
          <cell r="C2368" t="str">
            <v>U</v>
          </cell>
          <cell r="D2368">
            <v>63.69</v>
          </cell>
        </row>
        <row r="2369">
          <cell r="A2369" t="str">
            <v>SEDS-COR-005</v>
          </cell>
          <cell r="B2369" t="str">
            <v>GUARDA-CORPO - PADRÃO SEDS</v>
          </cell>
          <cell r="C2369" t="str">
            <v>M</v>
          </cell>
          <cell r="D2369">
            <v>301.62</v>
          </cell>
        </row>
        <row r="2370">
          <cell r="A2370" t="str">
            <v>SEDS-ESQ-025</v>
          </cell>
          <cell r="B2370" t="str">
            <v>JANELA BASCULANTE METÁLICA EM QUADRO CANTONEIRA 3/4"X 3/4" X 1/8" COM TELA MOSQUITEIRO - PADRÃO SEDS</v>
          </cell>
          <cell r="C2370" t="str">
            <v>M2</v>
          </cell>
          <cell r="D2370">
            <v>476.15</v>
          </cell>
        </row>
        <row r="2371">
          <cell r="A2371" t="str">
            <v>SEDS-ESQ-030</v>
          </cell>
          <cell r="B2371" t="str">
            <v>JANELA DE FERRO - PADRÃO SEDS</v>
          </cell>
          <cell r="C2371" t="str">
            <v>M2</v>
          </cell>
          <cell r="D2371">
            <v>381.31</v>
          </cell>
        </row>
        <row r="2372">
          <cell r="A2372" t="str">
            <v>SEDS-ESQ-020</v>
          </cell>
          <cell r="B2372" t="str">
            <v>JANELA DE FERRO E METALON COM CHAPA E GRADE - PADRÃO SEDS</v>
          </cell>
          <cell r="C2372" t="str">
            <v>M2</v>
          </cell>
          <cell r="D2372">
            <v>541.15</v>
          </cell>
        </row>
        <row r="2373">
          <cell r="A2373" t="str">
            <v>SEDS-ESQ-060</v>
          </cell>
          <cell r="B2373" t="str">
            <v>JANELA EM GRADE - PADRÃO SEDS</v>
          </cell>
          <cell r="C2373" t="str">
            <v>M2</v>
          </cell>
          <cell r="D2373">
            <v>356.15</v>
          </cell>
        </row>
        <row r="2374">
          <cell r="A2374" t="str">
            <v>SEDS-ESQ-065</v>
          </cell>
          <cell r="B2374" t="str">
            <v>JANELA EM GRADE DE FERRO EM BARRAS TRANSVERSAIS DE FERRO CHATO SAE 1045 2" X 5/16" - PADRÃO SEDS</v>
          </cell>
          <cell r="C2374" t="str">
            <v>M2</v>
          </cell>
          <cell r="D2374">
            <v>316.14999999999998</v>
          </cell>
        </row>
        <row r="2375">
          <cell r="A2375" t="str">
            <v>SEDS-ESQ-010</v>
          </cell>
          <cell r="B2375" t="str">
            <v>JANELA EM GRADE E TELA - PADRÃO SEDS</v>
          </cell>
          <cell r="C2375" t="str">
            <v>M2</v>
          </cell>
          <cell r="D2375">
            <v>326.14999999999998</v>
          </cell>
        </row>
        <row r="2376">
          <cell r="A2376" t="str">
            <v>SEDS-ESQ-040</v>
          </cell>
          <cell r="B2376" t="str">
            <v>JANELA FIXA EM CHAPA - PADRÃO SEDS</v>
          </cell>
          <cell r="C2376" t="str">
            <v>M2</v>
          </cell>
          <cell r="D2376">
            <v>326.14999999999998</v>
          </cell>
        </row>
        <row r="2377">
          <cell r="A2377" t="str">
            <v>SEDS-ESQ-085</v>
          </cell>
          <cell r="B2377" t="str">
            <v>JANELA TIPO VENEZIANA EM CHAPA 14 - PADRÃO SEDS</v>
          </cell>
          <cell r="C2377" t="str">
            <v>M2</v>
          </cell>
          <cell r="D2377">
            <v>482.72</v>
          </cell>
        </row>
        <row r="2378">
          <cell r="A2378" t="str">
            <v>SEDS-ESQ-035</v>
          </cell>
          <cell r="B2378" t="str">
            <v>JANELA VENEZIANA FIXA EM CHAPA 14 - PADRÃO SEDS</v>
          </cell>
          <cell r="C2378" t="str">
            <v>M2</v>
          </cell>
          <cell r="D2378">
            <v>482.72</v>
          </cell>
        </row>
        <row r="2379">
          <cell r="A2379" t="str">
            <v>SEDS-LAV-005</v>
          </cell>
          <cell r="B2379" t="str">
            <v>LAVATÓRIO DE ALVENARIA E CONCRETO 60 X 40 CM (D1) - PADRÃO SEDS</v>
          </cell>
          <cell r="C2379" t="str">
            <v>U</v>
          </cell>
          <cell r="D2379">
            <v>281.31</v>
          </cell>
        </row>
        <row r="2380">
          <cell r="A2380" t="str">
            <v>SEDS-MAR-005</v>
          </cell>
          <cell r="B2380" t="str">
            <v>MARCO DE CONCRETO ARMADO JUNTO ÀS PORTAS DE CELA E/OU ALOJAMENTO - INCLUSO FORMA, DESFORMA, AÇO E CONCRETO FCK = 20 MPA</v>
          </cell>
          <cell r="C2380" t="str">
            <v>M3</v>
          </cell>
          <cell r="D2380">
            <v>1270.51</v>
          </cell>
        </row>
        <row r="2381">
          <cell r="A2381" t="str">
            <v>SEDS-MES-010</v>
          </cell>
          <cell r="B2381" t="str">
            <v>MESA DE CABECEIRA EM CONCRETO, EXCETO BANCO DE CONCRETO E PINTURA - D6-A - PADRÃO SEDS</v>
          </cell>
          <cell r="C2381" t="str">
            <v>M</v>
          </cell>
          <cell r="D2381">
            <v>88.23</v>
          </cell>
        </row>
        <row r="2382">
          <cell r="A2382" t="str">
            <v>SEDS-MES-005</v>
          </cell>
          <cell r="B2382" t="str">
            <v>MESA DE CABECEIRA EM CONCRETO, EXCETO PINTURA - D6 - PADRÃO SEDS</v>
          </cell>
          <cell r="C2382" t="str">
            <v>M</v>
          </cell>
          <cell r="D2382">
            <v>221.96</v>
          </cell>
        </row>
        <row r="2383">
          <cell r="A2383" t="str">
            <v>SEDS-MUR-005</v>
          </cell>
          <cell r="B2383" t="str">
            <v>MURO DE SEGURANÇA EM BLOCO DE CONCRETO REVESTIDO E PINTADO COM TINTA ACRÍLICA E = 20 CM, H = 5,15 M, EXCLUSIVE FUNDAÇÃO (ESTACA E BLOCOS) - DET SEDS 23</v>
          </cell>
          <cell r="C2383" t="str">
            <v>M</v>
          </cell>
          <cell r="D2383">
            <v>1164.31</v>
          </cell>
        </row>
        <row r="2384">
          <cell r="A2384" t="str">
            <v>SEDS-ESQ-045</v>
          </cell>
          <cell r="B2384" t="str">
            <v>PORTA DE ABRIR EM BARRAS TRANSVERSAIS DE FERRO CHATO SAE 1045 2" X 5/16" REVESTIDA EM CHAPA 14 SAE 1020 - PADRÃO SEDS</v>
          </cell>
          <cell r="C2384" t="str">
            <v>M2</v>
          </cell>
          <cell r="D2384">
            <v>896.15</v>
          </cell>
        </row>
        <row r="2385">
          <cell r="A2385" t="str">
            <v>SEDS-ESQ-050</v>
          </cell>
          <cell r="B2385" t="str">
            <v>PORTA DE ABRIR EM FERRO E TELA FIO 6 - PADRÃO SEDS</v>
          </cell>
          <cell r="C2385" t="str">
            <v>M2</v>
          </cell>
          <cell r="D2385">
            <v>246.15</v>
          </cell>
        </row>
        <row r="2386">
          <cell r="A2386" t="str">
            <v>SEDS-ESQ-070</v>
          </cell>
          <cell r="B2386" t="str">
            <v>PORTA DE ABRIR EM GRADE - PADRÃO SEDS</v>
          </cell>
          <cell r="C2386" t="str">
            <v>M2</v>
          </cell>
          <cell r="D2386">
            <v>576.15</v>
          </cell>
        </row>
        <row r="2387">
          <cell r="A2387" t="str">
            <v>SEDS-ESQ-075</v>
          </cell>
          <cell r="B2387" t="str">
            <v>PORTA DE ABRIR EM GRADE E TELA - PADRÃO SEDS</v>
          </cell>
          <cell r="C2387" t="str">
            <v>M2</v>
          </cell>
          <cell r="D2387">
            <v>746.15</v>
          </cell>
        </row>
        <row r="2388">
          <cell r="A2388" t="str">
            <v>SEDS-ESQ-005</v>
          </cell>
          <cell r="B2388" t="str">
            <v>PORTA DE ABRIR, 01 FOLHA, EM CHAPA 14 SAE 1020 - PADRÃO SEDS</v>
          </cell>
          <cell r="C2388" t="str">
            <v>M2</v>
          </cell>
          <cell r="D2388">
            <v>546.15</v>
          </cell>
        </row>
        <row r="2389">
          <cell r="A2389" t="str">
            <v>SEDS-ESQ-015</v>
          </cell>
          <cell r="B2389" t="str">
            <v>PORTA DE ABRIR, 02 FOLHAS, EM CHAPA 14 SAE 1020 - PADRÃO SEDS</v>
          </cell>
          <cell r="C2389" t="str">
            <v>M2</v>
          </cell>
          <cell r="D2389">
            <v>546.15</v>
          </cell>
        </row>
        <row r="2390">
          <cell r="A2390" t="str">
            <v>SEDS-ESQ-055</v>
          </cell>
          <cell r="B2390" t="str">
            <v>PORTA EM TELA ONDULADA ARTÍSTICA MALHA 30 X 30 CM, FIO 10 - PADRÃO SEDS</v>
          </cell>
          <cell r="C2390" t="str">
            <v>M2</v>
          </cell>
          <cell r="D2390">
            <v>346.15</v>
          </cell>
        </row>
        <row r="2391">
          <cell r="A2391" t="str">
            <v>SEDS-PRA-005</v>
          </cell>
          <cell r="B2391" t="str">
            <v>PRATELEIRA DE CONCRETO, ACABAMENTO NATADO VERDE L = 40 CM - PADRÃO SEDS</v>
          </cell>
          <cell r="C2391" t="str">
            <v>M</v>
          </cell>
          <cell r="D2391">
            <v>138.85</v>
          </cell>
        </row>
        <row r="2392">
          <cell r="A2392" t="str">
            <v>SEDS-PRA-010</v>
          </cell>
          <cell r="B2392" t="str">
            <v>PRATELEIRA DE CONCRETO COM DRAMIX, L = 40 CM COM APOIO EM METALON</v>
          </cell>
          <cell r="C2392" t="str">
            <v>M</v>
          </cell>
          <cell r="D2392">
            <v>150.27000000000001</v>
          </cell>
        </row>
        <row r="2393">
          <cell r="A2393" t="str">
            <v>SEDS-SET-005</v>
          </cell>
          <cell r="B2393" t="str">
            <v>S1- SETEIRA EM CHAPA 95 X 12 CM - PADRÃO SEDS</v>
          </cell>
          <cell r="C2393" t="str">
            <v>U</v>
          </cell>
          <cell r="D2393">
            <v>177.67</v>
          </cell>
        </row>
        <row r="2394">
          <cell r="A2394" t="str">
            <v>SEDS-SET-010</v>
          </cell>
          <cell r="B2394" t="str">
            <v>S2 - SETEIRA EM CHAPA 115 X 12 CM - PADRÀO SEDS</v>
          </cell>
          <cell r="C2394" t="str">
            <v>U</v>
          </cell>
          <cell r="D2394">
            <v>256.36</v>
          </cell>
        </row>
        <row r="2395">
          <cell r="A2395" t="str">
            <v>SEDS-SET-015</v>
          </cell>
          <cell r="B2395" t="str">
            <v>S3 - JANELA DE GRADE DE SETEIRA FIXA 80 X 12 CM - PADRÃO SEDS</v>
          </cell>
          <cell r="C2395" t="str">
            <v>U</v>
          </cell>
          <cell r="D2395">
            <v>169.57</v>
          </cell>
        </row>
        <row r="2396">
          <cell r="A2396" t="str">
            <v>-</v>
          </cell>
          <cell r="B2396" t="str">
            <v>SEE-001  - PADRÃO SEE</v>
          </cell>
          <cell r="C2396" t="str">
            <v/>
          </cell>
          <cell r="D2396">
            <v>0</v>
          </cell>
        </row>
        <row r="2397">
          <cell r="A2397" t="str">
            <v>SEE-ARM-005</v>
          </cell>
          <cell r="B2397" t="str">
            <v>AC-ARMÁRIO (71 X 52 X 350 CM) EM MADEIRA MACIÇA, COM PORTAS E PUXADORES, SOB BANCADA DO LABORATORIO COM PRATELEIRA, REVESTIDO EM LAMINADO MELAMÍNICO</v>
          </cell>
          <cell r="C2397" t="str">
            <v>CJ</v>
          </cell>
          <cell r="D2397">
            <v>560.9</v>
          </cell>
        </row>
        <row r="2398">
          <cell r="A2398" t="str">
            <v>SEE-ALA-005</v>
          </cell>
          <cell r="B2398" t="str">
            <v>ALAMBRADO H = 3,20 M, TELA GALVANIZADA FIO 12, # 7,5 CM, TUBO FERRO 50 MM, PAREDE CHAPA 13, FIXADO EM FUNDAÇÃO DE CONCRETO FCK = 20 MPA, COM PROF. = 50 CM, INCLUSIVE UM PORTÃO (180 X 210 CM) E PINTURA</v>
          </cell>
          <cell r="C2398" t="str">
            <v>M</v>
          </cell>
          <cell r="D2398">
            <v>472.54</v>
          </cell>
        </row>
        <row r="2399">
          <cell r="A2399" t="str">
            <v>SEE-ALA-010</v>
          </cell>
          <cell r="B2399" t="str">
            <v>ALAMBRADO H = 4,00 M, TELA GALVANIZADA FIO 12, # 7,5 CM, TUBO FERRO 50 MM, PAREDE CHAPA 13, FIXADO EM FUNDAÇÃO DE CONCRETO FCK = 20 MPA, COM PROF. = 50 CM, INCLUSIVE DOIS PORTÕES (180 X 210 CM E 90 X 210 CM) E PINTURA</v>
          </cell>
          <cell r="C2399" t="str">
            <v>M</v>
          </cell>
          <cell r="D2399">
            <v>519</v>
          </cell>
        </row>
        <row r="2400">
          <cell r="A2400" t="str">
            <v>SEE-ALA-015</v>
          </cell>
          <cell r="B2400" t="str">
            <v>ALAMBRADO H = 6,00 M, TELA GALVANIZADA FIO 12, # 7,5 CM, TUBO FERRO 50 MM, PAREDE CHAPA 13, FIXADO EM FUNDAÇÃO DE CONCRETO FCK = 15 MPA, COM PROF. = 50 CM, INCLUSIVE UM PORTÃO (90 X 210 CM) E PINTURA</v>
          </cell>
          <cell r="C2400" t="str">
            <v>M</v>
          </cell>
          <cell r="D2400">
            <v>635.14</v>
          </cell>
        </row>
        <row r="2401">
          <cell r="A2401" t="str">
            <v>SEE-ALÇ-010</v>
          </cell>
          <cell r="B2401" t="str">
            <v>ALÇAPÃO - EMPENA (60 CM X 100 CM) ESTRUTURA EM CHAPA METÁLICA, ASSENTADA. CONFORME PROJETO AMPLIAÇÃO ESQUADRIAS PADRÃO 5/2000</v>
          </cell>
          <cell r="C2401" t="str">
            <v>U</v>
          </cell>
          <cell r="D2401">
            <v>237.81</v>
          </cell>
        </row>
        <row r="2402">
          <cell r="A2402" t="str">
            <v>SEE-ALÇ-005</v>
          </cell>
          <cell r="B2402" t="str">
            <v>ALÇAPÃO (85,50 CM X 65,70 CM) ESTRUTURA EM CHAPA METÁLICA, ASSENTADA. CONFORME PROJETO AMPLIAÇÃO ESQUADRIAS PADRÃO 5/2000</v>
          </cell>
          <cell r="C2402" t="str">
            <v>U</v>
          </cell>
          <cell r="D2402">
            <v>235.44</v>
          </cell>
        </row>
        <row r="2403">
          <cell r="A2403" t="str">
            <v>SEE-ARM-020</v>
          </cell>
          <cell r="B2403" t="str">
            <v>ARMÁRIO PARA VASSOURAS - D.M.L.</v>
          </cell>
          <cell r="C2403" t="str">
            <v>U</v>
          </cell>
          <cell r="D2403">
            <v>164.4</v>
          </cell>
        </row>
        <row r="2404">
          <cell r="A2404" t="str">
            <v>SEE-ARM-015</v>
          </cell>
          <cell r="B2404" t="str">
            <v>ARMÁRIO SOB BANCADA LABORATÓRIO (0,52X0,71X7,05)+(0,52X0,71X3,05) EM ESTRUTURA DE MADEIRA E PORTAS EM COMPENSADO 20 MM, REVESTIDO EM LAMINADO MELAMÍNICO NAS DUAS FACES, CONFORME DETALHES PROJETO PADRÃO DEER-MG</v>
          </cell>
          <cell r="C2404" t="str">
            <v>CJ</v>
          </cell>
          <cell r="D2404">
            <v>821.6</v>
          </cell>
        </row>
        <row r="2405">
          <cell r="A2405" t="str">
            <v>SEE-ARQ-005</v>
          </cell>
          <cell r="B2405" t="str">
            <v>ARQUIBANCADA PADRÃO DE CONCRETO SEM SOLO, METRO DE CADA DEGRAU DE 90 X 40 CM, DESEMPENADO A FRESCO E DEGRAUS INTERMEDIÁRIO DE 10 EM 10 M (PARA MEDIÇÕES: MULTIPLICAR A EXTENSÃO PELO NÚMERO DE DEGRAUS) - (PADRÃO SEE)</v>
          </cell>
          <cell r="C2405" t="str">
            <v>M</v>
          </cell>
          <cell r="D2405">
            <v>41.37</v>
          </cell>
        </row>
        <row r="2406">
          <cell r="A2406" t="str">
            <v>SEE-ARM-010</v>
          </cell>
          <cell r="B2406" t="str">
            <v>A1- ARMÁRIO COM PORTAS DE MADEIRA SOB BANCA, UM MÓDULO DE 80 X 110 CM, PRATELEIRA E MESA DE ARDOSIA POLIDA, E = 3 CM</v>
          </cell>
          <cell r="C2406" t="str">
            <v>CJ</v>
          </cell>
          <cell r="D2406">
            <v>435</v>
          </cell>
        </row>
        <row r="2407">
          <cell r="A2407" t="str">
            <v>SEE-BAN-005</v>
          </cell>
          <cell r="B2407" t="str">
            <v>BANCADA DE LABORATÓRIO COMPLETA, INCLUSIVE ARMÁRIO EM COMPENSADO 20 MM, COM PORTA REVESTIDA EM LAMINADO MELAMÍNICO BRANCO NAS DUAS FACES, H = 75 CM, PRATELEIRA REVESTIDA, BANCADA L = 60 CM E RODABANCA DE GRANITO CINZA ANDORINHA,</v>
          </cell>
          <cell r="C2407" t="str">
            <v>CJ</v>
          </cell>
          <cell r="D2407">
            <v>4636.1899999999996</v>
          </cell>
        </row>
        <row r="2408">
          <cell r="A2408" t="str">
            <v>SEE-BAR-005</v>
          </cell>
          <cell r="B2408" t="str">
            <v>BARRAMENTO DE MADEIRA IPÊ PARA SALA DE AULA, L = 7 CM</v>
          </cell>
          <cell r="C2408" t="str">
            <v>M</v>
          </cell>
          <cell r="D2408">
            <v>14.55</v>
          </cell>
        </row>
        <row r="2409">
          <cell r="A2409" t="str">
            <v>SEE-LAV-010</v>
          </cell>
          <cell r="B2409" t="str">
            <v>BEBEDOURO/LAVATÓRIO COLETIVO EM ALVENARIA REVESTIDA EM AÇO INOX AISI 304 E AZULEJO, EXCETO PARTE HIDRO-SANITÁRIA (PADRÃO SEE)</v>
          </cell>
          <cell r="C2409" t="str">
            <v>U</v>
          </cell>
          <cell r="D2409">
            <v>4261.75</v>
          </cell>
        </row>
        <row r="2410">
          <cell r="A2410" t="str">
            <v>SEE-FUN-005</v>
          </cell>
          <cell r="B2410" t="str">
            <v>BLOCO ARMADO EM CONCRETO 20 MPA, INCLUSIVE LASTRO 5 CM EM CONCRETO MAGRO 9 MPA, FORMAS LATERAIS E DESFORMA.</v>
          </cell>
          <cell r="C2410" t="str">
            <v>M3</v>
          </cell>
          <cell r="D2410">
            <v>2332.66</v>
          </cell>
        </row>
        <row r="2411">
          <cell r="A2411" t="str">
            <v>SEE-FUN-010</v>
          </cell>
          <cell r="B2411" t="str">
            <v>CINTA ARMADA EM CONCRETO 20 MPA, INCLUSIVE LASTRO 5 CM EM CONCRETO MAGRO 9 MPA, FORMAS LATERAIS E DESFORMA.</v>
          </cell>
          <cell r="C2411" t="str">
            <v>M3</v>
          </cell>
          <cell r="D2411">
            <v>2332.66</v>
          </cell>
        </row>
        <row r="2412">
          <cell r="A2412" t="str">
            <v>SEE-EST-050</v>
          </cell>
          <cell r="B2412" t="str">
            <v>CINTA DE CONCRETO ARMADO APARENTE (17 X 10 CM), 20 MPA, EM GUARDA- CORPO E PEITORIL, INCLUSIVE FORMA E AÇO, NAS CIRCULAÇÕES</v>
          </cell>
          <cell r="C2412" t="str">
            <v>M3</v>
          </cell>
          <cell r="D2412">
            <v>1069.96</v>
          </cell>
        </row>
        <row r="2413">
          <cell r="A2413" t="str">
            <v>SEE-EST-060</v>
          </cell>
          <cell r="B2413" t="str">
            <v>CINTA DE CONCRETO ARMADO APARENTE (17 X 10 CM), 20 MPA, INCLUSIVE FORMA E AÇO, EM GUARDA- CORPO E PEITORIL,</v>
          </cell>
          <cell r="C2413" t="str">
            <v>M3</v>
          </cell>
          <cell r="D2413">
            <v>1069.96</v>
          </cell>
        </row>
        <row r="2414">
          <cell r="A2414" t="str">
            <v>SEE-EST-015</v>
          </cell>
          <cell r="B2414" t="str">
            <v>CINTA DE CONCRETO ARMADO (10 X 10 CM) 20 MPA, EM GUARDA- CORPO, INCLUSIVE FORMA E AÇO, NAS CIRCULAÇÕES</v>
          </cell>
          <cell r="C2414" t="str">
            <v>M3</v>
          </cell>
          <cell r="D2414">
            <v>1190.08</v>
          </cell>
        </row>
        <row r="2415">
          <cell r="A2415" t="str">
            <v>SEE-ESQ-005</v>
          </cell>
          <cell r="B2415" t="str">
            <v>COMPENSADO PINTADO PARA FECHAMENTO BALCÃO SECRETARIA, INCLUSO CANTONEIRAS PARA FIXAÇÃO NA ALVENARIA E TAMPO. CONFORME DETALHE 33-D AGOSTO 2001 PROJETO PADRÃO DEER-MG</v>
          </cell>
          <cell r="C2415" t="str">
            <v>M2</v>
          </cell>
          <cell r="D2415">
            <v>90.37</v>
          </cell>
        </row>
        <row r="2416">
          <cell r="A2416" t="str">
            <v>SEE-EST-025</v>
          </cell>
          <cell r="B2416" t="str">
            <v>ESCADA DE CONCRETO 20 MPA, APARENTE, ESPELHO = 16,3 CM, ARMAÇÃO, FORMA PLASTIFICADA, ESCORAMENTO E DESFORMA</v>
          </cell>
          <cell r="C2416" t="str">
            <v>M3</v>
          </cell>
          <cell r="D2416">
            <v>1456.36</v>
          </cell>
        </row>
        <row r="2417">
          <cell r="A2417" t="str">
            <v>SEE-EST-055</v>
          </cell>
          <cell r="B2417" t="str">
            <v>ESCADA SOBRE O SOLO DEGRAUS APROXIMADAMENTE 50 X 16,5 CM</v>
          </cell>
          <cell r="C2417" t="str">
            <v>M2</v>
          </cell>
          <cell r="D2417">
            <v>96.42</v>
          </cell>
        </row>
        <row r="2418">
          <cell r="A2418" t="str">
            <v>SEE-ARM-025</v>
          </cell>
          <cell r="B2418" t="str">
            <v>ESCANINHO</v>
          </cell>
          <cell r="C2418" t="str">
            <v>U</v>
          </cell>
          <cell r="D2418">
            <v>198</v>
          </cell>
        </row>
        <row r="2419">
          <cell r="A2419" t="str">
            <v>SEE-FOS-005</v>
          </cell>
          <cell r="B2419" t="str">
            <v>FOSSA SÉPTICA TIPO A EM CONCRETO E ALVENARIA, CONFORME DETALHE 31 (PADRÃO PRÉDIOS ESCOLARES), INCLUSIVE POÇO ABSORVENTE E CAIXA, INCLUSIVE BOTA FORA DE MATERIAL ESCAVADO</v>
          </cell>
          <cell r="C2419" t="str">
            <v>U</v>
          </cell>
          <cell r="D2419">
            <v>9526.82</v>
          </cell>
        </row>
        <row r="2420">
          <cell r="A2420" t="str">
            <v>SEE-FOS-010</v>
          </cell>
          <cell r="B2420" t="str">
            <v>FOSSA SÉPTICA TIPO B EM CONCRETO E ALVENARIA, CONFORME DETALHE 31 (PADRÃO PRÉDIOS ESCOLARES), INCLUSIVE POÇO ABSORVENTE E CAIXA, INCLUSIVE BOTA FORA DE MATERIAL ESCAVADO</v>
          </cell>
          <cell r="C2420" t="str">
            <v>U</v>
          </cell>
          <cell r="D2420">
            <v>11815.02</v>
          </cell>
        </row>
        <row r="2421">
          <cell r="A2421" t="str">
            <v>SEE-FOS-015</v>
          </cell>
          <cell r="B2421" t="str">
            <v>FOSSA SÉPTICA TIPO C EM CONCRETO E ALVENARIA, CONFORME DETALHE 31 (PADRÃO PRÉDIOS ESCOLARES), INCLUSIVE POÇO ABSORVENTE E CAIXA, INCLUSIVE BOTA FORA DE MATERIAL ESCAVADO</v>
          </cell>
          <cell r="C2421" t="str">
            <v>U</v>
          </cell>
          <cell r="D2421">
            <v>13028.84</v>
          </cell>
        </row>
        <row r="2422">
          <cell r="A2422" t="str">
            <v>SEE-FOS-020</v>
          </cell>
          <cell r="B2422" t="str">
            <v>FOSSA SÉPTICA TIPO D EM CONCRETO E ALVENARIA, CONFORME DETALHE 31 (PADRÃO PRÉDIOS ESCOLARES), INCLUSIVE POÇO ABSORVENTE E CAIXA, INCLUSIVE BOTA FORA DE MATERIAL ESCAVADO</v>
          </cell>
          <cell r="C2422" t="str">
            <v>U</v>
          </cell>
          <cell r="D2422">
            <v>14285.69</v>
          </cell>
        </row>
        <row r="2423">
          <cell r="A2423" t="str">
            <v>SEE-FOS-025</v>
          </cell>
          <cell r="B2423" t="str">
            <v>FOSSA SÉPTICA TIPO E EM CONCRETO E ALVENARIA, CONFORME DETALHE 31 (PADRÃO PRÉDIOS ESCOLARES), INCLUSIVE POÇO ABSORVENTE E CAIXA, INCLUSIVE BOTA FORA DE MATERIAL ESCAVADO</v>
          </cell>
          <cell r="C2423" t="str">
            <v>U</v>
          </cell>
          <cell r="D2423">
            <v>15376.01</v>
          </cell>
        </row>
        <row r="2424">
          <cell r="A2424" t="str">
            <v>SEE-SER-055</v>
          </cell>
          <cell r="B2424" t="str">
            <v>GF1 - (340 X 145 CM ) GRADE FIXA PARA PROTEÇÃO DE JANELAS, EM BARRA DE FERRO QUADRADO DE 1/2" E QUADRO DE FERRO CHATO DE 1/2"X 1/8", COLOCADA</v>
          </cell>
          <cell r="C2424" t="str">
            <v>U</v>
          </cell>
          <cell r="D2424">
            <v>1214.75</v>
          </cell>
        </row>
        <row r="2425">
          <cell r="A2425" t="str">
            <v>SEE-SER-056</v>
          </cell>
          <cell r="B2425" t="str">
            <v>GF1 - (340 X 165 CM ) GRADE FIXA PARA PROTEÇÃO DE JANELAS, EM BARRA DE FERRO QUADRADO DE 1/2" E QUADRO DE FERRO CHATO DE 1/2"X 1/8", COLOCADA</v>
          </cell>
          <cell r="C2425" t="str">
            <v>U</v>
          </cell>
          <cell r="D2425">
            <v>1382.3</v>
          </cell>
        </row>
        <row r="2426">
          <cell r="A2426" t="str">
            <v>SEE-SER-061</v>
          </cell>
          <cell r="B2426" t="str">
            <v>GF2 - (340 X 105 CM ) GRADE FIXA PARA PROTEÇÃO DE JANELAS, EM BARRA DE FERRO QUADRADO DE 1/2" E QUADRO DE FERRO CHATO DE 1/2"X 1/8", COLOCADA</v>
          </cell>
          <cell r="C2426" t="str">
            <v>U</v>
          </cell>
          <cell r="D2426">
            <v>879.64</v>
          </cell>
        </row>
        <row r="2427">
          <cell r="A2427" t="str">
            <v>SEE-SER-060</v>
          </cell>
          <cell r="B2427" t="str">
            <v>GF2 - (340 X 165 CM ) GRADE FIXA PARA PROTEÇÃO DE JANELAS, EM BARRA DE FERRO QUADRADO DE 1/2" E QUADRO DE FERRO CHATO DE 1/2"X 1/8", COLOCADA</v>
          </cell>
          <cell r="C2427" t="str">
            <v>U</v>
          </cell>
          <cell r="D2427">
            <v>1382.3</v>
          </cell>
        </row>
        <row r="2428">
          <cell r="A2428" t="str">
            <v>SEE-SER-065</v>
          </cell>
          <cell r="B2428" t="str">
            <v>GF3 - (340 X 60 CM ) GRADE FIXA PARA PROTEÇÃO DE JANELAS, EM BARRA DE FERRO QUADRADO DE 1/2" E QUADRO DE FERRO CHATO DE 1/2"X 1/8", COLOCADA</v>
          </cell>
          <cell r="C2428" t="str">
            <v>U</v>
          </cell>
          <cell r="D2428">
            <v>502.65</v>
          </cell>
        </row>
        <row r="2429">
          <cell r="A2429" t="str">
            <v>SEE-SER-066</v>
          </cell>
          <cell r="B2429" t="str">
            <v>GF3 - (340 X 80 CM ) GRADE FIXA PARA PROTEÇÃO DE JANELAS, EM BARRA DE FERRO QUADRADO DE 1/2" E QUADRO DE FERRO CHATO DE 1/2"X 1/8", COLOCADA</v>
          </cell>
          <cell r="C2429" t="str">
            <v>U</v>
          </cell>
          <cell r="D2429">
            <v>670.2</v>
          </cell>
        </row>
        <row r="2430">
          <cell r="A2430" t="str">
            <v>SEE-SER-070</v>
          </cell>
          <cell r="B2430" t="str">
            <v>GF4 - (162,5 X 80 CM ) GRADE FIXA PARA PROTEÇÃO DE JANELAS, EM BARRA DE FERRO QUADRADO DE 1/2" E QUADRO DE FERRO CHATO DE 1/2"X 1/8", COLOCADA</v>
          </cell>
          <cell r="C2430" t="str">
            <v>U</v>
          </cell>
          <cell r="D2430">
            <v>320.32</v>
          </cell>
        </row>
        <row r="2431">
          <cell r="A2431" t="str">
            <v>SEE-SER-076</v>
          </cell>
          <cell r="B2431" t="str">
            <v>GF5 - (340 X 185 CM ) GRADE FIXA PARA PROTEÇÃO DE JANELAS, EM BARRA DE FERRO QUADRADO DE 1/2" E QUADRO DE FERRO CHATO DE 1/2"X 1/8", COLOCADA</v>
          </cell>
          <cell r="C2431" t="str">
            <v>U</v>
          </cell>
          <cell r="D2431">
            <v>1549.85</v>
          </cell>
        </row>
        <row r="2432">
          <cell r="A2432" t="str">
            <v>SEE-SER-075</v>
          </cell>
          <cell r="B2432" t="str">
            <v>GF5 - (340 X 40 CM ) GRADE FIXA PARA PROTEÇÃO DE JANELAS, EM BARRA DE FERRO QUADRADO DE 1/2" E QUADRO DE FERRO CHATO DE 1/2"X 1/8", COLOCADA</v>
          </cell>
          <cell r="C2432" t="str">
            <v>U</v>
          </cell>
          <cell r="D2432">
            <v>335.1</v>
          </cell>
        </row>
        <row r="2433">
          <cell r="A2433" t="str">
            <v>SEE-SER-150</v>
          </cell>
          <cell r="B2433" t="str">
            <v>GR - GRADE FIXA EM FERRO (180 X 158 CM) , COLOCADA</v>
          </cell>
          <cell r="C2433" t="str">
            <v>U</v>
          </cell>
          <cell r="D2433">
            <v>700.76</v>
          </cell>
        </row>
        <row r="2434">
          <cell r="A2434" t="str">
            <v>SEE-SER-135</v>
          </cell>
          <cell r="B2434" t="str">
            <v>JANELA PERFIL CANTONEIRA BASCULANTE 0,60 X 0,60 M, CONFORME DETALHE PADRÃO ESCOLAR 4/98 VERSÃO 2005</v>
          </cell>
          <cell r="C2434" t="str">
            <v>U</v>
          </cell>
          <cell r="D2434">
            <v>126.79</v>
          </cell>
        </row>
        <row r="2435">
          <cell r="A2435" t="str">
            <v>SEE-SER-130</v>
          </cell>
          <cell r="B2435" t="str">
            <v>JANELA PERFIL CANTONEIRA BASCULANTE 1,20 X 0,60 M, CONFORME DETALHE PADRÃO ESCOLAR 4/98 VERSÃO 2005</v>
          </cell>
          <cell r="C2435" t="str">
            <v>U</v>
          </cell>
          <cell r="D2435">
            <v>253.59</v>
          </cell>
        </row>
        <row r="2436">
          <cell r="A2436" t="str">
            <v>SEE-SER-016</v>
          </cell>
          <cell r="B2436" t="str">
            <v>JB1 - (340 X 40 CM) BASCULANTE DE FERRO ASSENTADA COM PARAFUSOS E BUCHA, CONFORME DETALHE E ESPECIFICAÇÕES</v>
          </cell>
          <cell r="C2436" t="str">
            <v>U</v>
          </cell>
          <cell r="D2436">
            <v>464.58</v>
          </cell>
        </row>
        <row r="2437">
          <cell r="A2437" t="str">
            <v>SEE-SER-015</v>
          </cell>
          <cell r="B2437" t="str">
            <v>JB1 - (345 X 40 CM) BASCULANTE DE FERRO ASSENTADA COM PARAFUSOS E BUCHA, CONFORME DETALHE E ESPECIFICAÇÕES</v>
          </cell>
          <cell r="C2437" t="str">
            <v>U</v>
          </cell>
          <cell r="D2437">
            <v>471.42</v>
          </cell>
        </row>
        <row r="2438">
          <cell r="A2438" t="str">
            <v>SEE-SER-021</v>
          </cell>
          <cell r="B2438" t="str">
            <v>JB2 - (340 X 60 CM) BASCULANTE DE FERRO ASSENTADA COM PARAFUSOS E BUCHA,CONFORME DETALHE E ESPECIFICAÇÕES</v>
          </cell>
          <cell r="C2438" t="str">
            <v>U</v>
          </cell>
          <cell r="D2438">
            <v>696.88</v>
          </cell>
        </row>
        <row r="2439">
          <cell r="A2439" t="str">
            <v>SEE-SER-020</v>
          </cell>
          <cell r="B2439" t="str">
            <v>JB2 - (345 X 60 CM) BASCULANTE DE FERRO ASSENTADA COM PARAFUSOS E BUCHA,CONFORME DETALHE E ESPECIFICAÇÕES</v>
          </cell>
          <cell r="C2439" t="str">
            <v>U</v>
          </cell>
          <cell r="D2439">
            <v>707.13</v>
          </cell>
        </row>
        <row r="2440">
          <cell r="A2440" t="str">
            <v>SEE-SER-026</v>
          </cell>
          <cell r="B2440" t="str">
            <v>JB3 - (340 X 80 CM) BASCULANTE DE FERRO ASSENTADA COM PARAFUSOS E BUCHA,CONFORME DETALHE E ESPECIFICAÇÕES</v>
          </cell>
          <cell r="C2440" t="str">
            <v>U</v>
          </cell>
          <cell r="D2440">
            <v>929.17</v>
          </cell>
        </row>
        <row r="2441">
          <cell r="A2441" t="str">
            <v>SEE-SER-025</v>
          </cell>
          <cell r="B2441" t="str">
            <v>JB3 - (345 X 80 CM) BASCULANTE DE FERRO ASSENTADA COM PARAFUSOS E BUCHA,CONFORME DETALHE E ESPECIFICAÇÕES</v>
          </cell>
          <cell r="C2441" t="str">
            <v>U</v>
          </cell>
          <cell r="D2441">
            <v>942.84</v>
          </cell>
        </row>
        <row r="2442">
          <cell r="A2442" t="str">
            <v>SEE-SER-030</v>
          </cell>
          <cell r="B2442" t="str">
            <v>JB4 - (165 X 80 CM) BASCULANTE DE FERRO ASSENTADA COM PARAFUSOS E BUCHA,CONFORME DETALHE E ESPECIFICAÇÕES</v>
          </cell>
          <cell r="C2442" t="str">
            <v>U</v>
          </cell>
          <cell r="D2442">
            <v>461.17</v>
          </cell>
        </row>
        <row r="2443">
          <cell r="A2443" t="str">
            <v>SEE-SER-035</v>
          </cell>
          <cell r="B2443" t="str">
            <v>JB5 - (172,5 X 40 CM) BASCULANTE DE FERRO ASSENTADA COM PARAFUSOS E BUCHA,CONFORME DETALHE E ESPECIFICAÇÕES</v>
          </cell>
          <cell r="C2443" t="str">
            <v>U</v>
          </cell>
          <cell r="D2443">
            <v>235.71</v>
          </cell>
        </row>
        <row r="2444">
          <cell r="A2444" t="str">
            <v>SEE-SER-036</v>
          </cell>
          <cell r="B2444" t="str">
            <v>JB5 - (195 X 40 CM) BASCULANTE DE FERRO ASSENTADA COM PARAFUSOS E BUCHA,CONFORME DETALHE E ESPECIFICAÇÕES</v>
          </cell>
          <cell r="C2444" t="str">
            <v>U</v>
          </cell>
          <cell r="D2444">
            <v>266.45</v>
          </cell>
        </row>
        <row r="2445">
          <cell r="A2445" t="str">
            <v>SEE-SER-041</v>
          </cell>
          <cell r="B2445" t="str">
            <v>JB6 - (210 X 40 CM) BASCULANTE DE FERRO ASSENTADA COM PARAFUSOS E BUCHA,CONFORME DETALHE E ESPECIFICAÇÕES</v>
          </cell>
          <cell r="C2445" t="str">
            <v>U</v>
          </cell>
          <cell r="D2445">
            <v>300.61</v>
          </cell>
        </row>
        <row r="2446">
          <cell r="A2446" t="str">
            <v>SEE-SER-040</v>
          </cell>
          <cell r="B2446" t="str">
            <v>JB6 - (82,25 X 40 CM) BASCULANTE DE FERRO ASSENTADA COM PARAFUSOS E BUCHA,CONFORME DETALHE E ESPECIFICAÇÕES</v>
          </cell>
          <cell r="C2446" t="str">
            <v>U</v>
          </cell>
          <cell r="D2446">
            <v>112.38</v>
          </cell>
        </row>
        <row r="2447">
          <cell r="A2447" t="str">
            <v>SEE-SER-046</v>
          </cell>
          <cell r="B2447" t="str">
            <v>JB7 - (162,5 X 40 CM) BASCULANTE DE FERRO ASSENTADA COM PARAFUSOS E BUCHA,CONFORME DETALHE E ESPECIFICAÇÕES</v>
          </cell>
          <cell r="C2447" t="str">
            <v>U</v>
          </cell>
          <cell r="D2447">
            <v>222.04</v>
          </cell>
        </row>
        <row r="2448">
          <cell r="A2448" t="str">
            <v>SEE-SER-045</v>
          </cell>
          <cell r="B2448" t="str">
            <v>JB7 - (165 X 40 CM) BASCULANTE DE FERRO ASSENTADA COM PARAFUSOS E BUCHA,CONFORME DETALHE E ESPECIFICAÇÕES</v>
          </cell>
          <cell r="C2448" t="str">
            <v>U</v>
          </cell>
          <cell r="D2448">
            <v>225.46</v>
          </cell>
        </row>
        <row r="2449">
          <cell r="A2449" t="str">
            <v>SEE-SER-051</v>
          </cell>
          <cell r="B2449" t="str">
            <v>JB8 - (130 X 40 CM) BASCULANTE DE FERRO ASSENTADA COM PARAFUSOS E BUCHA,CONFORME DETALHE E ESPECIFICAÇÕES</v>
          </cell>
          <cell r="C2449" t="str">
            <v>U</v>
          </cell>
          <cell r="D2449">
            <v>177.63</v>
          </cell>
        </row>
        <row r="2450">
          <cell r="A2450" t="str">
            <v>SEE-SER-050</v>
          </cell>
          <cell r="B2450" t="str">
            <v>JB8 - (135 X 40 CM) BASCULANTE DE FERRO ASSENTADA COM PARAFUSOS E BUCHA,CONFORME DETALHE E ESPECIFICAÇÕES</v>
          </cell>
          <cell r="C2450" t="str">
            <v>U</v>
          </cell>
          <cell r="D2450">
            <v>184.46</v>
          </cell>
        </row>
        <row r="2451">
          <cell r="A2451" t="str">
            <v>SEE-SER-006</v>
          </cell>
          <cell r="B2451" t="str">
            <v>JC1 - (340 X 145 CM) BASCULANTE DE FERRO ASSENTADA COM PARAFUSOS E BUCHA, CONFORME DETALHE E ESPECIFICAÇÕES</v>
          </cell>
          <cell r="C2451" t="str">
            <v>U</v>
          </cell>
          <cell r="D2451">
            <v>1684.13</v>
          </cell>
        </row>
        <row r="2452">
          <cell r="A2452" t="str">
            <v>SEE-SER-005</v>
          </cell>
          <cell r="B2452" t="str">
            <v>JC1 - (345 X 145 CM) BASCULANTE DE FERRO ASSENTADA COM PARAFUSOS E BUCHA, CONFORME DETALHE E ESPECIFICAÇÕES</v>
          </cell>
          <cell r="C2452" t="str">
            <v>U</v>
          </cell>
          <cell r="D2452">
            <v>1708.9</v>
          </cell>
        </row>
        <row r="2453">
          <cell r="A2453" t="str">
            <v>SEE-SER-011</v>
          </cell>
          <cell r="B2453" t="str">
            <v>JC2 - (340 X 165 CM) BASCULANTE DE FERRO ASSENTADA COM PARAFUSOS E BUCHA,CONFORME DETALHE E ESPECIFICAÇÕES</v>
          </cell>
          <cell r="C2453" t="str">
            <v>U</v>
          </cell>
          <cell r="D2453">
            <v>1916.43</v>
          </cell>
        </row>
        <row r="2454">
          <cell r="A2454" t="str">
            <v>SEE-SER-010</v>
          </cell>
          <cell r="B2454" t="str">
            <v>JC2 - (345 X 165 CM) BASCULANTE DE FERRO ASSENTADA COM PARAFUSOS E BUCHA,CONFORME DETALHE E ESPECIFICAÇÕES</v>
          </cell>
          <cell r="C2454" t="str">
            <v>U</v>
          </cell>
          <cell r="D2454">
            <v>1944.61</v>
          </cell>
        </row>
        <row r="2455">
          <cell r="A2455" t="str">
            <v>SEE-SER-080</v>
          </cell>
          <cell r="B2455" t="str">
            <v>JT - (150 X 75 CM) PAINEL FIXO EM TELA METÁLICA FIO 12 #5MM</v>
          </cell>
          <cell r="C2455" t="str">
            <v>U</v>
          </cell>
          <cell r="D2455">
            <v>263.32</v>
          </cell>
        </row>
        <row r="2456">
          <cell r="A2456" t="str">
            <v>SEE-SER-081</v>
          </cell>
          <cell r="B2456" t="str">
            <v>JT - (150 X 80 CM) PAINEL FIXO EM TELA METÁLICA FIO 12 #5MM</v>
          </cell>
          <cell r="C2456" t="str">
            <v>U</v>
          </cell>
          <cell r="D2456">
            <v>280.88</v>
          </cell>
        </row>
        <row r="2457">
          <cell r="A2457" t="str">
            <v>SEE-SER-170</v>
          </cell>
          <cell r="B2457" t="str">
            <v>J6 - (140 CM X 140 CM) GRADE FIXA DE FERRO ASSENTADA COM PARAFUSOS E BUCHA, CONFORME DETALHE E ESPECIFICAÇÕES</v>
          </cell>
          <cell r="C2457" t="str">
            <v>U</v>
          </cell>
          <cell r="D2457">
            <v>482.94</v>
          </cell>
        </row>
        <row r="2458">
          <cell r="A2458" t="str">
            <v>SEE-SER-175</v>
          </cell>
          <cell r="B2458" t="str">
            <v>J9 - (140 CM X 175 CM) DE ABRIR, DUAS PORTAS, EM CHAPA METÁLICA DE FERRO ASSENTADA COM PARAFUSOS E BUCHA, CONFORME DETALHE E ESPECIFICAÇÕES</v>
          </cell>
          <cell r="C2458" t="str">
            <v>U</v>
          </cell>
          <cell r="D2458">
            <v>824.08</v>
          </cell>
        </row>
        <row r="2459">
          <cell r="A2459" t="str">
            <v>SEE-EST-030</v>
          </cell>
          <cell r="B2459" t="str">
            <v>LAJE MACIÇA 15 CM DE CONCRETO 13,5 MPA COM ADITIVO IMPERMEABILIZANTE, ARMAÇÃO, FORMA , DESFORMA ( FUNDO CAIXA DÁGUA E COBERTURA)</v>
          </cell>
          <cell r="C2459" t="str">
            <v>M2</v>
          </cell>
          <cell r="D2459">
            <v>147.29</v>
          </cell>
        </row>
        <row r="2460">
          <cell r="A2460" t="str">
            <v>SEE-EST-035</v>
          </cell>
          <cell r="B2460" t="str">
            <v>LAJE 10 CM MACIÇA DE CONCRETO 20 MPA, COM ARMAÇÃO, FORMA RESINADA, ESCORAMENTO E DESFORMA</v>
          </cell>
          <cell r="C2460" t="str">
            <v>M2</v>
          </cell>
          <cell r="D2460">
            <v>130.46</v>
          </cell>
        </row>
        <row r="2461">
          <cell r="A2461" t="str">
            <v>SEE-EST-040</v>
          </cell>
          <cell r="B2461" t="str">
            <v>LAJE 8 CM MACIÇA DE CONCRETO 20MPA, COM ARMAÇÃO, FORMA RESINADA. ESCORAMENTO E DESFORMA</v>
          </cell>
          <cell r="C2461" t="str">
            <v>M2</v>
          </cell>
          <cell r="D2461">
            <v>113.42</v>
          </cell>
        </row>
        <row r="2462">
          <cell r="A2462" t="str">
            <v>SEE-LAV-005</v>
          </cell>
          <cell r="B2462" t="str">
            <v>LAVATÓRIO/ESCOVAÇÃO DE DENTES TIPO COCHO EM AÇO INOXIDÁVEL - PADRÃO SEE</v>
          </cell>
          <cell r="C2462" t="str">
            <v>U</v>
          </cell>
          <cell r="D2462">
            <v>1644.11</v>
          </cell>
        </row>
        <row r="2463">
          <cell r="A2463" t="str">
            <v>SEE-MAN-005</v>
          </cell>
          <cell r="B2463" t="str">
            <v>MANTA DE BORRACHA DE 5 MM NATURAL/COMUM PARA BANCADA</v>
          </cell>
          <cell r="C2463" t="str">
            <v>M2</v>
          </cell>
          <cell r="D2463">
            <v>18.11</v>
          </cell>
        </row>
        <row r="2464">
          <cell r="A2464" t="str">
            <v>SEE-EST-020</v>
          </cell>
          <cell r="B2464" t="str">
            <v>PAREDE 15 CM CONCRETO 20 MPA COM ADITIVO IMPERMEABILIZANTE, ARMAÇÃO, FORMA, DESFORMA (PAREDE DA CAIXA DÁGUA)</v>
          </cell>
          <cell r="C2464" t="str">
            <v>M2</v>
          </cell>
          <cell r="D2464">
            <v>191</v>
          </cell>
        </row>
        <row r="2465">
          <cell r="A2465" t="str">
            <v>SEE-SER-100</v>
          </cell>
          <cell r="B2465" t="str">
            <v>PG - (70 X 70 CM) PORTA COMPLETA, ESTRUTURA EM CHAPA, ASSENTADA , CONFORME DETALHES E ESPECIFICAÇÕES</v>
          </cell>
          <cell r="C2465" t="str">
            <v>U</v>
          </cell>
          <cell r="D2465">
            <v>197.21</v>
          </cell>
        </row>
        <row r="2466">
          <cell r="A2466" t="str">
            <v>SEE-EST-005</v>
          </cell>
          <cell r="B2466" t="str">
            <v>PILAR EM CONCRETO APARENTE 20 MPA, INCLUSIVE ARMAÇÃO, FORMA PLASTIFICADA E DESFORMA</v>
          </cell>
          <cell r="C2466" t="str">
            <v>M3</v>
          </cell>
          <cell r="D2466">
            <v>1733.13</v>
          </cell>
        </row>
        <row r="2467">
          <cell r="A2467" t="str">
            <v>SEE-EST-010</v>
          </cell>
          <cell r="B2467" t="str">
            <v>PILARETE DE CONCRETO 17 X 20 CM CONCRETO 20 MPA, APARENTE NA FACE EXTERNA , INCLUSIVE FORMA E AÇO, EM GUARDA - CORPO NAS CIRCULAÇÕES</v>
          </cell>
          <cell r="C2467" t="str">
            <v>M3</v>
          </cell>
          <cell r="D2467">
            <v>1687.27</v>
          </cell>
        </row>
        <row r="2468">
          <cell r="A2468" t="str">
            <v>SEE-POÇ-005</v>
          </cell>
          <cell r="B2468" t="str">
            <v>POÇO ABSORVENTE DE D = 150 CM X 3 M, REVESTIDO EM ALVENARIA DE TIJOLO REQUEIMADO, FUNDO DE AREIA E BRITA E TAMPA EM LAJE ESP. = 8 CM, INCLUSIVE BOTA FORA DE MATERIAL ESCAVADO</v>
          </cell>
          <cell r="C2468" t="str">
            <v>U</v>
          </cell>
          <cell r="D2468">
            <v>2678.05</v>
          </cell>
        </row>
        <row r="2469">
          <cell r="A2469" t="str">
            <v>SEE-SER-160</v>
          </cell>
          <cell r="B2469" t="str">
            <v>PORTA METÁLICA 70 X 210 CM , INCLUINDO FECHADURA TIPO EXTERNA E FERRAGENS, CONFORME DETALHE PADRÃO ESCOLAR 4/98 VERSÃO 2005</v>
          </cell>
          <cell r="C2469" t="str">
            <v>U</v>
          </cell>
          <cell r="D2469">
            <v>494.44</v>
          </cell>
        </row>
        <row r="2470">
          <cell r="A2470" t="str">
            <v>SEE-SER-165</v>
          </cell>
          <cell r="B2470" t="str">
            <v>PORTA METÁLICA 80 X 210 CM , INCLUINDO FECHADURA TIPO EXTERNA E FERRAGENS, CONFORME DETALHE PADRÃO ESCOLAR 4/98 VERSÃO 2005</v>
          </cell>
          <cell r="C2470" t="str">
            <v>U</v>
          </cell>
          <cell r="D2470">
            <v>565.08000000000004</v>
          </cell>
        </row>
        <row r="2471">
          <cell r="A2471" t="str">
            <v>SEE-SER-120</v>
          </cell>
          <cell r="B2471" t="str">
            <v>PORTA 1,00 X 2,10 CM, CONFORME DETALHE DE PROJETO</v>
          </cell>
          <cell r="C2471" t="str">
            <v>U</v>
          </cell>
          <cell r="D2471">
            <v>706.35</v>
          </cell>
        </row>
        <row r="2472">
          <cell r="A2472" t="str">
            <v>SEE-SER-155</v>
          </cell>
          <cell r="B2472" t="str">
            <v>PV - (165 X 90 CM) PORTA COMPLETA, 2 FOLHAS, ESTRUTURA EM CHAPA, MARCO EM CHAPA DOBRADA, ASSENTADA , CONFORME DETALHES E ESPECIFICAÇÕES</v>
          </cell>
          <cell r="C2472" t="str">
            <v>U</v>
          </cell>
          <cell r="D2472">
            <v>286.36</v>
          </cell>
        </row>
        <row r="2473">
          <cell r="A2473" t="str">
            <v>SEE-SER-110</v>
          </cell>
          <cell r="B2473" t="str">
            <v>PV1 - PORTA DE ABRIR VENEZIANA CHAPA DE ABRIR, (CANTINA), 150 X 130 X 90 CM</v>
          </cell>
          <cell r="C2473" t="str">
            <v>U</v>
          </cell>
          <cell r="D2473">
            <v>577.9</v>
          </cell>
        </row>
        <row r="2474">
          <cell r="A2474" t="str">
            <v>SEE-ESQ-010</v>
          </cell>
          <cell r="B2474" t="str">
            <v>P8 (83 CM X 60 CM) PORTINHOLA EM COMPENSADO PINTADO COM TRINCO, CONFORME DETALHE 33-D AGOSTO 2001 PROJETO PADRÃO DEER-MG</v>
          </cell>
          <cell r="C2474" t="str">
            <v>M2</v>
          </cell>
          <cell r="D2474">
            <v>131.52000000000001</v>
          </cell>
        </row>
        <row r="2475">
          <cell r="A2475" t="str">
            <v>SEE-QUA-026</v>
          </cell>
          <cell r="B2475" t="str">
            <v>QUADRO DE AVISO COMPLETO, COM PORTA DE ACRÍLICO 50 X 80 X 8 CM</v>
          </cell>
          <cell r="C2475" t="str">
            <v>U</v>
          </cell>
          <cell r="D2475">
            <v>737.77</v>
          </cell>
        </row>
        <row r="2476">
          <cell r="A2476" t="str">
            <v>SEE-QUA-025</v>
          </cell>
          <cell r="B2476" t="str">
            <v>QUADRO DE AVISO COMPLETO, COM PORTA DE VIDRO 50 X 80 X 8 CM</v>
          </cell>
          <cell r="C2476" t="str">
            <v>U</v>
          </cell>
          <cell r="D2476">
            <v>637.77</v>
          </cell>
        </row>
        <row r="2477">
          <cell r="A2477" t="str">
            <v>SEE-QUA-030</v>
          </cell>
          <cell r="B2477" t="str">
            <v>QUADRO DE AVISOS 80 X 40 CM, COMPLETO, COLOCADO</v>
          </cell>
          <cell r="C2477" t="str">
            <v>U</v>
          </cell>
          <cell r="D2477">
            <v>537.77</v>
          </cell>
        </row>
        <row r="2478">
          <cell r="A2478" t="str">
            <v>SEE-QUA-036</v>
          </cell>
          <cell r="B2478" t="str">
            <v>QUADRO DE CHAVE DE MADEIRA 70 GANCHOS - PORTA COM ACRÍLICO, 40 X 60 CM</v>
          </cell>
          <cell r="C2478" t="str">
            <v>U</v>
          </cell>
          <cell r="D2478">
            <v>637.77</v>
          </cell>
        </row>
        <row r="2479">
          <cell r="A2479" t="str">
            <v>SEE-QUA-035</v>
          </cell>
          <cell r="B2479" t="str">
            <v>QUADRO DE CHAVE DE MADEIRA 70 GANCHOS - PORTA COM VIDRO, 40 X 60 CM</v>
          </cell>
          <cell r="C2479" t="str">
            <v>U</v>
          </cell>
          <cell r="D2479">
            <v>537.77</v>
          </cell>
        </row>
        <row r="2480">
          <cell r="A2480" t="str">
            <v>SEE-QUA-040</v>
          </cell>
          <cell r="B2480" t="str">
            <v>QUADRO DE CHAVES 50 X 46 CM</v>
          </cell>
          <cell r="C2480" t="str">
            <v>U</v>
          </cell>
          <cell r="D2480">
            <v>537.77</v>
          </cell>
        </row>
        <row r="2481">
          <cell r="A2481" t="str">
            <v>SEE-SER-125</v>
          </cell>
          <cell r="B2481" t="str">
            <v>QUADRO METÁLICO 2,00 X 0,60 M EM TELA METÁLICA 1", FIO # 10</v>
          </cell>
          <cell r="C2481" t="str">
            <v>U</v>
          </cell>
          <cell r="D2481">
            <v>280.88</v>
          </cell>
        </row>
        <row r="2482">
          <cell r="A2482" t="str">
            <v>SEE-QUA-005</v>
          </cell>
          <cell r="B2482" t="str">
            <v>QUADRO PARA GIZ DE LAMINADO MELAMÍNICO COLOCADO 308 X 125 CM COM PORTA GIZ E MOLDURA, COM DOIS QUADROS PARA CARTAZES DE 127 X 125 CM</v>
          </cell>
          <cell r="C2482" t="str">
            <v>U</v>
          </cell>
          <cell r="D2482">
            <v>2173.3200000000002</v>
          </cell>
        </row>
        <row r="2483">
          <cell r="A2483" t="str">
            <v>SEE-QUA-010</v>
          </cell>
          <cell r="B2483" t="str">
            <v>QUADRO PARA GIZ E CARTAZES - MOLDURA EM ALUMÍNIO</v>
          </cell>
          <cell r="C2483" t="str">
            <v>U</v>
          </cell>
          <cell r="D2483">
            <v>1555.55</v>
          </cell>
        </row>
        <row r="2484">
          <cell r="A2484" t="str">
            <v>SEE-QUA-016</v>
          </cell>
          <cell r="B2484" t="str">
            <v>QUADRO PARA GIZ E CARTAZES, 310 X 131 CM - MOLDURA EM MADEIRA</v>
          </cell>
          <cell r="C2484" t="str">
            <v>U</v>
          </cell>
          <cell r="D2484">
            <v>1155.55</v>
          </cell>
        </row>
        <row r="2485">
          <cell r="A2485" t="str">
            <v>SEE-QUA-015</v>
          </cell>
          <cell r="B2485" t="str">
            <v>QUADRO PARA GIZ E CARTAZES, 557 X 126 CM - MOLDURA EM MADEIRA</v>
          </cell>
          <cell r="C2485" t="str">
            <v>U</v>
          </cell>
          <cell r="D2485">
            <v>1755.55</v>
          </cell>
        </row>
        <row r="2486">
          <cell r="A2486" t="str">
            <v>SEE-QUA-020</v>
          </cell>
          <cell r="B2486" t="str">
            <v>QUADRO PARA PINCEL ATÔMICO, EM CHAPA RESINADA (310 X 131 CM), COMPLETO</v>
          </cell>
          <cell r="C2486" t="str">
            <v>U</v>
          </cell>
          <cell r="D2486">
            <v>1155.55</v>
          </cell>
        </row>
        <row r="2487">
          <cell r="A2487" t="str">
            <v>SEE-REG-005</v>
          </cell>
          <cell r="B2487" t="str">
            <v>RÉGUA DE 10 X 1,7 CM (PEROBA ROSA) CANTO BOLEADO</v>
          </cell>
          <cell r="C2487" t="str">
            <v>M</v>
          </cell>
          <cell r="D2487">
            <v>19.77</v>
          </cell>
        </row>
        <row r="2488">
          <cell r="A2488" t="str">
            <v>SEE-TEL-005</v>
          </cell>
          <cell r="B2488" t="str">
            <v>TF- (350 X 72 CM) TELA FIXA SOLDADA ENTRE PILARETES METÁLICOS DE SUSTENTAÇÃO DAS TERÇAS EM PERFIL CANTONEIRA E TELA CORRUGADA</v>
          </cell>
          <cell r="C2488" t="str">
            <v>U</v>
          </cell>
          <cell r="D2488">
            <v>197.93</v>
          </cell>
        </row>
        <row r="2489">
          <cell r="A2489" t="str">
            <v>SEE-EST-045</v>
          </cell>
          <cell r="B2489" t="str">
            <v>VIGA DE 0,21 A 0,35 M DE LARGURA EM CONCRETO 20MPA, APARENTE, ARMAÇÃO, FORMA PLASTIFICADA, ESCORAMENTO E DESFORMA</v>
          </cell>
          <cell r="C2489" t="str">
            <v>M3</v>
          </cell>
          <cell r="D2489">
            <v>1172.79</v>
          </cell>
        </row>
        <row r="2490">
          <cell r="A2490" t="str">
            <v>-</v>
          </cell>
          <cell r="B2490" t="str">
            <v>SER-001  - SERRALHERIA</v>
          </cell>
          <cell r="C2490" t="str">
            <v/>
          </cell>
          <cell r="D2490">
            <v>0</v>
          </cell>
        </row>
        <row r="2491">
          <cell r="A2491" t="str">
            <v>-</v>
          </cell>
          <cell r="B2491" t="str">
            <v>ALAMBRADO PARA QUADRA ESPORTIVA, COM TELA DE ARAME GALVANIZADO FIO 12 # 2", FIXADO EM QUADROS DE TUBOS DE AÇO CARBONO GALVANIZADO DN 50MM (2")</v>
          </cell>
          <cell r="C2491" t="str">
            <v>M2</v>
          </cell>
          <cell r="D2491">
            <v>105</v>
          </cell>
        </row>
        <row r="2492">
          <cell r="A2492" t="str">
            <v>SER-ALA-010</v>
          </cell>
          <cell r="B2492" t="str">
            <v>ALAMBRADO PARA QUADRA ESPORTIVA, COM TELA DE ARAME GALVANIZADO FIO 12 # 2", FIXADO EM QUADROS DE TUBOS DE AÇO GALVANIZADO D = 2", H = 1,00 M</v>
          </cell>
          <cell r="C2492" t="str">
            <v>M</v>
          </cell>
          <cell r="D2492">
            <v>129.38</v>
          </cell>
        </row>
        <row r="2493">
          <cell r="A2493" t="str">
            <v>SER-ALA-005</v>
          </cell>
          <cell r="B2493" t="str">
            <v>ALAMBRADO PARA QUADRA ESPORTIVA, COM TELA DE ARAME GALVANIZADO FIO 12 # 2", FIXADO EM QUADROS DE TUBOS DE AÇO GALVANIZADO D = 2", H = 4,00 M</v>
          </cell>
          <cell r="C2493" t="str">
            <v>M</v>
          </cell>
          <cell r="D2493">
            <v>285.74</v>
          </cell>
        </row>
        <row r="2494">
          <cell r="A2494" t="str">
            <v>SER-ALA-015</v>
          </cell>
          <cell r="B2494" t="str">
            <v>ALAMBRADO PARA QUADRA ESPORTIVA, COM TELA DE ARAME GALVANIZADO FIO 12 # 2", FIXADO EM QUADROS DE TUBOS DE AÇO GALVANIZADO D = 2", H = 6,00 M</v>
          </cell>
          <cell r="C2494" t="str">
            <v>M</v>
          </cell>
          <cell r="D2494">
            <v>401.88</v>
          </cell>
        </row>
        <row r="2495">
          <cell r="A2495" t="str">
            <v>SER-ALÇ-005</v>
          </cell>
          <cell r="B2495" t="str">
            <v>ALÇAPÃO 60 X 60 CM COM COM QUADRO DE CANTONEIRA METÁLICA 1"X 1/8", TAMPA EM CANTONEIRA 7/8"X 1/8" E CHAPA METÁLICA ENRIJECIDA POR PERFIL "T</v>
          </cell>
          <cell r="C2495" t="str">
            <v>U</v>
          </cell>
          <cell r="D2495">
            <v>202.71</v>
          </cell>
        </row>
        <row r="2496">
          <cell r="A2496" t="str">
            <v>SER-ALÇ-015</v>
          </cell>
          <cell r="B2496" t="str">
            <v>ALÇAPÃO 70 X 70 CM COM COM QUADRO DE CANTONEIRA METÁLICA 1"X 1/8", TAMPA EM CANTONEIRA 7/8"X 1/8" E CHAPA METÁLICA ENRIJECIDA POR PERFIL "T</v>
          </cell>
          <cell r="C2496" t="str">
            <v>U</v>
          </cell>
          <cell r="D2496">
            <v>238.53</v>
          </cell>
        </row>
        <row r="2497">
          <cell r="A2497" t="str">
            <v>SER-ALÇ-010</v>
          </cell>
          <cell r="B2497" t="str">
            <v>ALÇAPÃO 80 X 80 CM COM COM QUADRO DE CANTONEIRA METÁLICA 1"X 1/8", TAMPA EM CANTONEIRA 7/8"X 1/8" E CHAPA METÁLICA ENRIJECIDA POR PERFIL "T</v>
          </cell>
          <cell r="C2497" t="str">
            <v>U</v>
          </cell>
          <cell r="D2497">
            <v>255.56</v>
          </cell>
        </row>
        <row r="2498">
          <cell r="A2498" t="str">
            <v>SER-APO-005</v>
          </cell>
          <cell r="B2498" t="str">
            <v>APOIO METÁLICO PARA BANCADAS, EM TUBO METALON, 30 X 50 MM, L = 30 CM, E = 2 MM, ACABAMENTO EM PINTURA ESMALTE ACETINADO</v>
          </cell>
          <cell r="C2498" t="str">
            <v>U</v>
          </cell>
          <cell r="D2498">
            <v>21.09</v>
          </cell>
        </row>
        <row r="2499">
          <cell r="A2499" t="str">
            <v>SER-ARM-005</v>
          </cell>
          <cell r="B2499" t="str">
            <v>ARMÁRIO EM CHAPA DOBRADA #14 COM PRATELEIRA INTERNA E SUPORTES DE METALON PARA TV E VÍDEO</v>
          </cell>
          <cell r="C2499" t="str">
            <v>U</v>
          </cell>
          <cell r="D2499">
            <v>323.31</v>
          </cell>
        </row>
        <row r="2500">
          <cell r="A2500" t="str">
            <v>SER-ARM-010</v>
          </cell>
          <cell r="B2500" t="str">
            <v>ARMÁRIO PARA TV E VÍDEO</v>
          </cell>
          <cell r="C2500" t="str">
            <v>U</v>
          </cell>
          <cell r="D2500">
            <v>268.52</v>
          </cell>
        </row>
        <row r="2501">
          <cell r="A2501" t="str">
            <v>SER-COL-015</v>
          </cell>
          <cell r="B2501" t="str">
            <v>ASSENTAMENTO DE GRADIS E PORTÕES</v>
          </cell>
          <cell r="C2501" t="str">
            <v>M2</v>
          </cell>
          <cell r="D2501">
            <v>58.01</v>
          </cell>
        </row>
        <row r="2502">
          <cell r="A2502" t="str">
            <v>SER-COL-005</v>
          </cell>
          <cell r="B2502" t="str">
            <v>ASSENTAMENTO DE JANELAS METÁLICAS BASCULANTE OU FIXA</v>
          </cell>
          <cell r="C2502" t="str">
            <v>M2</v>
          </cell>
          <cell r="D2502">
            <v>67.44</v>
          </cell>
        </row>
        <row r="2503">
          <cell r="A2503" t="str">
            <v>SER-COL-010</v>
          </cell>
          <cell r="B2503" t="str">
            <v>ASSENTAMENTO DE JANELAS METÁLICAS DE CORRER E MAXIM-AR</v>
          </cell>
          <cell r="C2503" t="str">
            <v>M2</v>
          </cell>
          <cell r="D2503">
            <v>108.24</v>
          </cell>
        </row>
        <row r="2504">
          <cell r="A2504" t="str">
            <v>SER-COL-020</v>
          </cell>
          <cell r="B2504" t="str">
            <v>ASSENTAMENTO DE PORTA DE FERRO UMA OU DUAS FOLHAS</v>
          </cell>
          <cell r="C2504" t="str">
            <v>M2</v>
          </cell>
          <cell r="D2504">
            <v>96.36</v>
          </cell>
        </row>
        <row r="2505">
          <cell r="A2505" t="str">
            <v>SER-BAT-005</v>
          </cell>
          <cell r="B2505" t="str">
            <v>BATE-RODAS EM TUBO GALVANIZADO DIN 2440, D = 3"</v>
          </cell>
          <cell r="C2505" t="str">
            <v>U</v>
          </cell>
          <cell r="D2505">
            <v>162.78</v>
          </cell>
        </row>
        <row r="2506">
          <cell r="A2506" t="str">
            <v>SER-COR-030</v>
          </cell>
          <cell r="B2506" t="str">
            <v>CORRIMÃO DUPLO EM TUBO DE AÇO INOX D = 1 1/2" - FIXADO EM ALVENARIA</v>
          </cell>
          <cell r="C2506" t="str">
            <v>M</v>
          </cell>
          <cell r="D2506">
            <v>322.27999999999997</v>
          </cell>
        </row>
        <row r="2507">
          <cell r="A2507" t="str">
            <v>SER-COR-007</v>
          </cell>
          <cell r="B2507" t="str">
            <v>CORRIMÃO DUPLO EM TUBO GALVANIZADO DIN 2440, D = 1 1/2" - FIXADO EM ALVENARIA</v>
          </cell>
          <cell r="C2507" t="str">
            <v>M</v>
          </cell>
          <cell r="D2507">
            <v>105.05</v>
          </cell>
        </row>
        <row r="2508">
          <cell r="A2508" t="str">
            <v>SER-COR-020</v>
          </cell>
          <cell r="B2508" t="str">
            <v>CORRIMÃO SIMPLES EM TUBO DE AÇO INOX D = 1 1/2" - FIXADO EM ALVENARIA</v>
          </cell>
          <cell r="C2508" t="str">
            <v>M</v>
          </cell>
          <cell r="D2508">
            <v>169.13</v>
          </cell>
        </row>
        <row r="2509">
          <cell r="A2509" t="str">
            <v>SER-COR-025</v>
          </cell>
          <cell r="B2509" t="str">
            <v>CORRIMÃO SIMPLES EM TUBO DE AÇO INOX D = 1 1/2" - FIXADO EM PISO</v>
          </cell>
          <cell r="C2509" t="str">
            <v>M</v>
          </cell>
          <cell r="D2509">
            <v>165.96</v>
          </cell>
        </row>
        <row r="2510">
          <cell r="A2510" t="str">
            <v>SER-COR-005</v>
          </cell>
          <cell r="B2510" t="str">
            <v>CORRIMÃO SIMPLES EM TUBO GALVANIZADO DIN 2440, D = 1 1/2" - FIXADO EM ALVENARIA</v>
          </cell>
          <cell r="C2510" t="str">
            <v>M</v>
          </cell>
          <cell r="D2510">
            <v>89.13</v>
          </cell>
        </row>
        <row r="2511">
          <cell r="A2511" t="str">
            <v>SER-COR-006</v>
          </cell>
          <cell r="B2511" t="str">
            <v>CORRIMÃO SIMPLES EM TUBO GALVANIZADO DIN 2440, D = 1 1/2" - FIXADO EM PISO</v>
          </cell>
          <cell r="C2511" t="str">
            <v>M</v>
          </cell>
          <cell r="D2511">
            <v>80.209999999999994</v>
          </cell>
        </row>
        <row r="2512">
          <cell r="A2512" t="str">
            <v>SER-DEG-005</v>
          </cell>
          <cell r="B2512" t="str">
            <v>DEGRAU DE ESCADA DE MARINHEIRO DE FERRO REDONDO DE 7/8" ENGASTADO</v>
          </cell>
          <cell r="C2512" t="str">
            <v>U</v>
          </cell>
          <cell r="D2512">
            <v>34.75</v>
          </cell>
        </row>
        <row r="2513">
          <cell r="A2513" t="str">
            <v>SER-ESC-010</v>
          </cell>
          <cell r="B2513" t="str">
            <v>ESCADA MARINHEIRO - TUBO GALVANIZADO D = 3/4" E D = 1/2"</v>
          </cell>
          <cell r="C2513" t="str">
            <v>M</v>
          </cell>
          <cell r="D2513">
            <v>161.43</v>
          </cell>
        </row>
        <row r="2514">
          <cell r="A2514" t="str">
            <v>SER-ESC-005</v>
          </cell>
          <cell r="B2514" t="str">
            <v>ESCADA MARINHEIRO COM GRADIL PROTETOR - D = 3/4"</v>
          </cell>
          <cell r="C2514" t="str">
            <v>M</v>
          </cell>
          <cell r="D2514">
            <v>360.96</v>
          </cell>
        </row>
        <row r="2515">
          <cell r="A2515" t="str">
            <v>SER-FEC-005</v>
          </cell>
          <cell r="B2515" t="str">
            <v>FECHAMENTO DE EMPENA COM QUADRO EM PERFIL, CANTONEIRA 2" X 2", SOLDADO, E TELA FIO 12 MALHA 1/2" (CONFORME DETALHE DE PRÉDIO ESCOLAR, INCLUSIVE PINTURA ESMALTE)</v>
          </cell>
          <cell r="C2515" t="str">
            <v>M2</v>
          </cell>
          <cell r="D2515">
            <v>189.73</v>
          </cell>
        </row>
        <row r="2516">
          <cell r="A2516" t="str">
            <v>SER-CAI-006</v>
          </cell>
          <cell r="B2516" t="str">
            <v>FORNECIMENTO E ASSENTAMENTO DE CAIXILHO FIXO DE FERRO COM TELA CORRUGADA # 15 MM FIO 12</v>
          </cell>
          <cell r="C2516" t="str">
            <v>M2</v>
          </cell>
          <cell r="D2516">
            <v>219.24</v>
          </cell>
        </row>
        <row r="2517">
          <cell r="A2517" t="str">
            <v>SER-GRA-005</v>
          </cell>
          <cell r="B2517" t="str">
            <v>FORNECIMENTO E ASSENTAMENTO DE GRADE FIXA DE FERRO, PARA PROTEÇÃO DE JANELAS</v>
          </cell>
          <cell r="C2517" t="str">
            <v>M2</v>
          </cell>
          <cell r="D2517">
            <v>246.4</v>
          </cell>
        </row>
        <row r="2518">
          <cell r="A2518" t="str">
            <v>SER-JAN-005</v>
          </cell>
          <cell r="B2518" t="str">
            <v>FORNECIMENTO E ASSENTAMENTO DE JANELA BASCULANTE DE FERRO</v>
          </cell>
          <cell r="C2518" t="str">
            <v>M2</v>
          </cell>
          <cell r="D2518">
            <v>341.61</v>
          </cell>
        </row>
        <row r="2519">
          <cell r="A2519" t="str">
            <v>SER-JAN-010</v>
          </cell>
          <cell r="B2519" t="str">
            <v>FORNECIMENTO E ASSENTAMENTO DE JANELA BASCULANTE EM METALON</v>
          </cell>
          <cell r="C2519" t="str">
            <v>M2</v>
          </cell>
          <cell r="D2519">
            <v>352.22</v>
          </cell>
        </row>
        <row r="2520">
          <cell r="A2520" t="str">
            <v>SER-JAN-025</v>
          </cell>
          <cell r="B2520" t="str">
            <v>FORNECIMENTO E ASSENTAMENTO DE JANELA DE ALUMÍNIO, LINHA SUPREMA ACABAMENTO ANODIZADO, TIPO BASCULA COM CONTRAMARCO, INCLUSIVE FORNECIMENTO DE VIDRO LISO DE 4MM, FERRAGENS E ACESSÓRIOS</v>
          </cell>
          <cell r="C2520" t="str">
            <v>M2</v>
          </cell>
          <cell r="D2520">
            <v>393.26</v>
          </cell>
        </row>
        <row r="2521">
          <cell r="A2521" t="str">
            <v>SER-JAN-030</v>
          </cell>
          <cell r="B2521" t="str">
            <v>FORNECIMENTO E ASSENTAMENTO DE JANELA DE ALUMÍNIO, LINHA SUPREMA ACABAMENTO ANODIZADO, TIPO CORRER COM CONTRAMARCO, INCLUSIVE FORNECIMENTO DE VIDRO LISO DE 4MM, FERRAGENS E ACESSÓRIOS</v>
          </cell>
          <cell r="C2521" t="str">
            <v>M2</v>
          </cell>
          <cell r="D2521">
            <v>408.44</v>
          </cell>
        </row>
        <row r="2522">
          <cell r="A2522" t="str">
            <v>SER-JAN-035</v>
          </cell>
          <cell r="B2522" t="str">
            <v>FORNECIMENTO E ASSENTAMENTO DE JANELA DE ALUMÍNIO, LINHA SUPREMA ACABAMENTO ANODIZADO, TIPO CORRER, 2 FOLHAS COM CONTRAMARCO, INCLUSIVE FORNECIMENTO DE VIDRO LISO DE 4MM, FERRAGENS E ACESSÓRIOS</v>
          </cell>
          <cell r="C2522" t="str">
            <v>M2</v>
          </cell>
          <cell r="D2522">
            <v>408.44</v>
          </cell>
        </row>
        <row r="2523">
          <cell r="A2523" t="str">
            <v>SER-JAN-040</v>
          </cell>
          <cell r="B2523" t="str">
            <v>FORNECIMENTO E ASSENTAMENTO DE JANELA DE ALUMÍNIO, LINHA SUPREMA ACABAMENTO ANODIZADO, TIPO MAXIM-AR COM CONTRAMARCO, INCLUSIVE FORNECIMENTO DE VIDRO LISO DE 4MM, FERRAGENS E ACESSÓRIOS</v>
          </cell>
          <cell r="C2523" t="str">
            <v>M2</v>
          </cell>
          <cell r="D2523">
            <v>411.48</v>
          </cell>
        </row>
        <row r="2524">
          <cell r="A2524" t="str">
            <v>SER-JAN-006</v>
          </cell>
          <cell r="B2524" t="str">
            <v>FORNECIMENTO E ASSENTAMENTO DE JANELA DE CORRER EM FERRO</v>
          </cell>
          <cell r="C2524" t="str">
            <v>M2</v>
          </cell>
          <cell r="D2524">
            <v>393.4</v>
          </cell>
        </row>
        <row r="2525">
          <cell r="A2525" t="str">
            <v>SER-JAN-015</v>
          </cell>
          <cell r="B2525" t="str">
            <v>FORNECIMENTO E ASSENTAMENTO DE JANELA DE CORRER EM METALON</v>
          </cell>
          <cell r="C2525" t="str">
            <v>M2</v>
          </cell>
          <cell r="D2525">
            <v>393.4</v>
          </cell>
        </row>
        <row r="2526">
          <cell r="A2526" t="str">
            <v>SER-JAN-007</v>
          </cell>
          <cell r="B2526" t="str">
            <v>FORNECIMENTO E ASSENTAMENTO DE JANELA EM FERRO, TIPO MAXIM-AR, INCLUSIVE FERRAGENS E ACESSÓRIOS</v>
          </cell>
          <cell r="C2526" t="str">
            <v>M2</v>
          </cell>
          <cell r="D2526">
            <v>277.02999999999997</v>
          </cell>
        </row>
        <row r="2527">
          <cell r="A2527" t="str">
            <v>SER-JAN-016</v>
          </cell>
          <cell r="B2527" t="str">
            <v>FORNECIMENTO E ASSENTAMENTO DE JANELA EM METALON, TIPO MAXIM-AR, INCLUSIVE FERRAGENS E ACESSÓRIOS</v>
          </cell>
          <cell r="C2527" t="str">
            <v>M2</v>
          </cell>
          <cell r="D2527">
            <v>277.02999999999997</v>
          </cell>
        </row>
        <row r="2528">
          <cell r="A2528" t="str">
            <v>SER-JAN-020</v>
          </cell>
          <cell r="B2528" t="str">
            <v>FORNECIMENTO E ASSENTAMENTO DE JANELA VENEZIANA FIXAS METALON</v>
          </cell>
          <cell r="C2528" t="str">
            <v>M2</v>
          </cell>
          <cell r="D2528">
            <v>454.01</v>
          </cell>
        </row>
        <row r="2529">
          <cell r="A2529" t="str">
            <v>SER-MAR-005</v>
          </cell>
          <cell r="B2529" t="str">
            <v>FORNECIMENTO E ASSENTAMENTO DE MARCO EM CHAPA METÁLICA</v>
          </cell>
          <cell r="C2529" t="str">
            <v>U</v>
          </cell>
          <cell r="D2529">
            <v>290.77999999999997</v>
          </cell>
        </row>
        <row r="2530">
          <cell r="A2530" t="str">
            <v>SER-PAI-005</v>
          </cell>
          <cell r="B2530" t="str">
            <v>FORNECIMENTO E ASSENTAMENTO DE PAINEL FIXO EM TELA METÁLICA FIO 12 # 5 MM</v>
          </cell>
          <cell r="C2530" t="str">
            <v>M2</v>
          </cell>
          <cell r="D2530">
            <v>234.07</v>
          </cell>
        </row>
        <row r="2531">
          <cell r="A2531" t="str">
            <v>SER-POR-005</v>
          </cell>
          <cell r="B2531" t="str">
            <v>FORNECIMENTO E ASSENTAMENTO DE PORTA AÇO DE ENROLAR CHAPA 24 RAIADA LARGA, MANUAL, COMPLETA, COLOCADA</v>
          </cell>
          <cell r="C2531" t="str">
            <v>M2</v>
          </cell>
          <cell r="D2531">
            <v>324.69</v>
          </cell>
        </row>
        <row r="2532">
          <cell r="A2532" t="str">
            <v>SER-POR-095</v>
          </cell>
          <cell r="B2532" t="str">
            <v>FORNECIMENTO E ASSENTAMENTO DE PORTA DE ALUMÍNIO, LINHA SUPREMA ACABAMENTO ANODIZADO, TIPO CORRER, COM DUAS FOLHAS, INCLUSIVE FORNECIMENTO DE VIDRO LISO DE 4MM, FERRAGENS E ACESSÓRIOS</v>
          </cell>
          <cell r="C2532" t="str">
            <v>M2</v>
          </cell>
          <cell r="D2532">
            <v>432.45</v>
          </cell>
        </row>
        <row r="2533">
          <cell r="A2533" t="str">
            <v>-</v>
          </cell>
          <cell r="B2533" t="str">
            <v>FORNECIMENTO E ASSENTAMENTO DE PORTA EM ALUMÍNIO, TIPO VENEZIANA, DE ABRIR, ACABAMENTO ANODIZADO NATURAL, INCLUSIVE FECHADURA E MARCO</v>
          </cell>
          <cell r="C2533" t="str">
            <v>M2</v>
          </cell>
          <cell r="D2533">
            <v>490.26</v>
          </cell>
        </row>
        <row r="2534">
          <cell r="A2534" t="str">
            <v>SER-GRE-005</v>
          </cell>
          <cell r="B2534" t="str">
            <v>GRELHA EM CANTONEIRA DE AÇO 5/8" X 5/8" X 1/8" E FERRO DE 1/2" ESPAÇADOS DE 4 CM, L = 30 CM</v>
          </cell>
          <cell r="C2534" t="str">
            <v>M</v>
          </cell>
          <cell r="D2534">
            <v>107.68</v>
          </cell>
        </row>
        <row r="2535">
          <cell r="A2535" t="str">
            <v>SER-GRE-010</v>
          </cell>
          <cell r="B2535" t="str">
            <v>GRELHA PARA CAIXA DE HOLOFOTE REFLETOR EM PERFIL CHATO DE 25 X 3 MM, 45 X 45 CM</v>
          </cell>
          <cell r="C2535" t="str">
            <v>U</v>
          </cell>
          <cell r="D2535">
            <v>91.44</v>
          </cell>
        </row>
        <row r="2536">
          <cell r="A2536" t="str">
            <v>SER-COR-011</v>
          </cell>
          <cell r="B2536" t="str">
            <v>GUARDA-CORPO EM AÇO GALVANIZADO DIN 2440, D = 2", COM SUBDIVISÕES EM TUBO DE AÇO D = 1/2", H = 1,05 M - COM CORRIMÃO DUPLO DE TUBO DE AÇO GALVANIZADO DE D = 1 1/2"</v>
          </cell>
          <cell r="C2536" t="str">
            <v>M</v>
          </cell>
          <cell r="D2536">
            <v>511.62</v>
          </cell>
        </row>
        <row r="2537">
          <cell r="A2537" t="str">
            <v>SER-COR-010</v>
          </cell>
          <cell r="B2537" t="str">
            <v>GUARDA-CORPO EM AÇO GALVANIZADO DIN 2440, D = 2", COM SUBDIVISÕES EM TUBO DE AÇO D = 1/2", H = 1,05 M - COM CORRIMÃO SIMPLES DE TUBO DE AÇO GALVANIZADO DE D = 1 1/2"</v>
          </cell>
          <cell r="C2537" t="str">
            <v>M</v>
          </cell>
          <cell r="D2537">
            <v>426.62</v>
          </cell>
        </row>
        <row r="2538">
          <cell r="A2538" t="str">
            <v>SER-COR-045</v>
          </cell>
          <cell r="B2538" t="str">
            <v>GUARDA-CORPO EM AÇO INOX D = 1 1/2", COM SUBDIVISÕES EM TUBO DE AÇO INOX D = 1/2", H = 1,05 M</v>
          </cell>
          <cell r="C2538" t="str">
            <v>M</v>
          </cell>
          <cell r="D2538">
            <v>421.62</v>
          </cell>
        </row>
        <row r="2539">
          <cell r="A2539" t="str">
            <v>SER-COR-040</v>
          </cell>
          <cell r="B2539" t="str">
            <v>GUARDA-CORPO EM AÇO INOX D = 1 1/2", COM SUBDIVISÕES EM TUBO DE AÇO INOX D = 1/2", H = 1,05 M - COM CORRIMÃO DUPLO DE TUBO DE AÇO INOX D = 1 1/2"</v>
          </cell>
          <cell r="C2539" t="str">
            <v>M</v>
          </cell>
          <cell r="D2539">
            <v>721.62</v>
          </cell>
        </row>
        <row r="2540">
          <cell r="A2540" t="str">
            <v>SER-COR-035</v>
          </cell>
          <cell r="B2540" t="str">
            <v>GUARDA-CORPO EM AÇO INOX D = 1 1/2", COM SUBDIVISÕES EM TUBO DE AÇO INOX D = 1/2", H = 1,05 M - COM CORRIMÃO SIMPLES DE TUBO DE AÇO INOX D = 1 1/2"</v>
          </cell>
          <cell r="C2540" t="str">
            <v>M</v>
          </cell>
          <cell r="D2540">
            <v>601.62</v>
          </cell>
        </row>
        <row r="2541">
          <cell r="A2541" t="str">
            <v>SER-COR-015</v>
          </cell>
          <cell r="B2541" t="str">
            <v>GUARDA-CORPO EM TUBO GALVANIZADO DIN 2440 D = 2", COM SUBDIVISÕES EM TUBO DE AÇO D = 1/2", H = 1,05 M</v>
          </cell>
          <cell r="C2541" t="str">
            <v>M</v>
          </cell>
          <cell r="D2541">
            <v>350.07</v>
          </cell>
        </row>
        <row r="2542">
          <cell r="A2542" t="str">
            <v>SER-MAS-005</v>
          </cell>
          <cell r="B2542" t="str">
            <v>MASTRO DE PÁTIO PARA BANDEIRA, EM TUBO GALVANIZADO 2" - H = 6,00 M</v>
          </cell>
          <cell r="C2542" t="str">
            <v>U</v>
          </cell>
          <cell r="D2542">
            <v>458.83</v>
          </cell>
        </row>
        <row r="2543">
          <cell r="A2543" t="str">
            <v>SER-MAS-010</v>
          </cell>
          <cell r="B2543" t="str">
            <v>MASTRO PARA FACHADA</v>
          </cell>
          <cell r="C2543" t="str">
            <v>U</v>
          </cell>
          <cell r="D2543">
            <v>224.79</v>
          </cell>
        </row>
        <row r="2544">
          <cell r="A2544" t="str">
            <v>SER-MAS-015</v>
          </cell>
          <cell r="B2544" t="str">
            <v>MASTROS DE PÁTIO PARA BANDEIRAS (H = 2,00 M E 6,00 M E DE 1,00 M E 9,00 M)</v>
          </cell>
          <cell r="C2544" t="str">
            <v>CJ</v>
          </cell>
          <cell r="D2544">
            <v>1502.28</v>
          </cell>
        </row>
        <row r="2545">
          <cell r="A2545" t="str">
            <v>SER-POR-010</v>
          </cell>
          <cell r="B2545" t="str">
            <v>PORTA COMPLETA, ESTRUTURA E MARCO EM CHAPA DOBRADA - 60 X 210 CM</v>
          </cell>
          <cell r="C2545" t="str">
            <v>U</v>
          </cell>
          <cell r="D2545">
            <v>356.36</v>
          </cell>
        </row>
        <row r="2546">
          <cell r="A2546" t="str">
            <v>SER-POR-011</v>
          </cell>
          <cell r="B2546" t="str">
            <v>PORTA COMPLETA, ESTRUTURA E MARCO EM CHAPA DOBRADA - 70 X 210 CM</v>
          </cell>
          <cell r="C2546" t="str">
            <v>U</v>
          </cell>
          <cell r="D2546">
            <v>376.36</v>
          </cell>
        </row>
        <row r="2547">
          <cell r="A2547" t="str">
            <v>SER-POR-015</v>
          </cell>
          <cell r="B2547" t="str">
            <v>PORTA COMPLETA, ESTRUTURA E MARCO EM CHAPA DOBRADA - 80 X 210 CM</v>
          </cell>
          <cell r="C2547" t="str">
            <v>U</v>
          </cell>
          <cell r="D2547">
            <v>396.36</v>
          </cell>
        </row>
        <row r="2548">
          <cell r="A2548" t="str">
            <v>SER-POR-016</v>
          </cell>
          <cell r="B2548" t="str">
            <v>PORTA COMPLETA, ESTRUTURA E MARCO EM CHAPA DOBRADA - 80 X 210 CM, COM BARRA DE APOIO</v>
          </cell>
          <cell r="C2548" t="str">
            <v>U</v>
          </cell>
          <cell r="D2548">
            <v>512.97</v>
          </cell>
        </row>
        <row r="2549">
          <cell r="A2549" t="str">
            <v>SER-POR-020</v>
          </cell>
          <cell r="B2549" t="str">
            <v>PORTA COMPLETA, ESTRUTURA E MARCO EM CHAPA DOBRADA - 90 X 210 CM</v>
          </cell>
          <cell r="C2549" t="str">
            <v>U</v>
          </cell>
          <cell r="D2549">
            <v>416.36</v>
          </cell>
        </row>
        <row r="2550">
          <cell r="A2550" t="str">
            <v>SER-POR-080</v>
          </cell>
          <cell r="B2550" t="str">
            <v>PORTA CORTA-FOGO, COLOCAÇÃO E ACABAMENTO, DE ABRIR, UMA FOLHA COM DOBRADIÇA ESPECIAL, MOLA DE FECHAMENTO, FECHADURA, MAÇANETA E DEMAIS FERRAGENS DE ACABAMENTO, DIMENSÕES 0,80 X 2,10 M</v>
          </cell>
          <cell r="C2550" t="str">
            <v>U</v>
          </cell>
          <cell r="D2550">
            <v>821.12</v>
          </cell>
        </row>
        <row r="2551">
          <cell r="A2551" t="str">
            <v>SER-POR-085</v>
          </cell>
          <cell r="B2551" t="str">
            <v>PORTA CORTA-FOGO, COLOCAÇÃO E ACABAMENTO, DE ABRIR, UMA FOLHA COM DOBRADIÇA ESPECIAL, MOLA DE FECHAMENTO, FECHADURA, MAÇANETA E DEMAIS FERRAGENS DE ACABAMENTO, DIMENSÕES 0,90 X 2,10 M</v>
          </cell>
          <cell r="C2551" t="str">
            <v>U</v>
          </cell>
          <cell r="D2551">
            <v>1062.26</v>
          </cell>
        </row>
        <row r="2552">
          <cell r="A2552" t="str">
            <v>SER-POR-090</v>
          </cell>
          <cell r="B2552" t="str">
            <v>PORTA CORTA-FOGO, COLOCAÇÃO E ACABAMENTO, DE ABRIR, UMA FOLHA COM DOBRADIÇA ESPECIAL, MOLA DE FECHAMENTO, FECHADURA, MAÇANETA E DEMAIS FERRAGENS DE ACABAMENTO, DIMENSÕES 1,600 X 2,10 M</v>
          </cell>
          <cell r="C2552" t="str">
            <v>U</v>
          </cell>
          <cell r="D2552">
            <v>2252.9699999999998</v>
          </cell>
        </row>
        <row r="2553">
          <cell r="A2553" t="str">
            <v>SER-POR-030</v>
          </cell>
          <cell r="B2553" t="str">
            <v>PORTA DE SANITÁRIO COMPLETA, COM BATENTES DE FERRO, ESTRUTURA EM METALON 20 X 30, FOLHA EM CHAPA GALVANIZADA Nº. 18, TRANQUETA E DOBRADIÇAS - 60 X 180 CM</v>
          </cell>
          <cell r="C2553" t="str">
            <v>U</v>
          </cell>
          <cell r="D2553">
            <v>349.06</v>
          </cell>
        </row>
        <row r="2554">
          <cell r="A2554" t="str">
            <v>SER-POR-025</v>
          </cell>
          <cell r="B2554" t="str">
            <v>PORTA DE SANITÁRIO COMPLETA, COM BATENTES DE FERRO, ESTRUTURA EM METALON 20 X 30 MM, FOLHA EM CHAPA GALVANIZADA Nº. 18, TRANQUETA E DOBRADIÇAS - 60 X 150 CM</v>
          </cell>
          <cell r="C2554" t="str">
            <v>U</v>
          </cell>
          <cell r="D2554">
            <v>301.72000000000003</v>
          </cell>
        </row>
        <row r="2555">
          <cell r="A2555" t="str">
            <v>SER-POR-026</v>
          </cell>
          <cell r="B2555" t="str">
            <v>PORTA DE SANITÁRIO COMPLETA, COM BATENTES DE FERRO, ESTRUTURA EM METALON 20 X 30 MM, FOLHA EM CHAPA GALVANIZADA Nº. 18, TRANQUETA E DOBRADIÇAS - 80 X 150 CM</v>
          </cell>
          <cell r="C2555" t="str">
            <v>U</v>
          </cell>
          <cell r="D2555">
            <v>350.63</v>
          </cell>
        </row>
        <row r="2556">
          <cell r="A2556" t="str">
            <v>SER-POR-035</v>
          </cell>
          <cell r="B2556" t="str">
            <v>PORTA EM PERFIL E CHAPA METÁLICA</v>
          </cell>
          <cell r="C2556" t="str">
            <v>M2</v>
          </cell>
          <cell r="D2556">
            <v>336.36</v>
          </cell>
        </row>
        <row r="2557">
          <cell r="A2557" t="str">
            <v>SER-POR-040</v>
          </cell>
          <cell r="B2557" t="str">
            <v>PORTA VENEZIANA EM CHAPA DOBRADA E METALON</v>
          </cell>
          <cell r="C2557" t="str">
            <v>U</v>
          </cell>
          <cell r="D2557">
            <v>296.36</v>
          </cell>
        </row>
        <row r="2558">
          <cell r="A2558" t="str">
            <v>SER-POR-045</v>
          </cell>
          <cell r="B2558" t="str">
            <v>PORTA VENEZIANA EM PERFIL E CHAPA METÁLICA</v>
          </cell>
          <cell r="C2558" t="str">
            <v>M2</v>
          </cell>
          <cell r="D2558">
            <v>336.36</v>
          </cell>
        </row>
        <row r="2559">
          <cell r="A2559" t="str">
            <v>SER-POR-050</v>
          </cell>
          <cell r="B2559" t="str">
            <v>PORTÃO DE FERRO PADRÃO, EM CHAPA (TIPO LAMBRI), COLOCADO COM CADEADO</v>
          </cell>
          <cell r="C2559" t="str">
            <v>M2</v>
          </cell>
          <cell r="D2559">
            <v>258.01</v>
          </cell>
        </row>
        <row r="2560">
          <cell r="A2560" t="str">
            <v>SER-POR-055</v>
          </cell>
          <cell r="B2560" t="str">
            <v>PORTÃO DE GRADE COLOCADO COM CADEADO</v>
          </cell>
          <cell r="C2560" t="str">
            <v>M2</v>
          </cell>
          <cell r="D2560">
            <v>238.01</v>
          </cell>
        </row>
        <row r="2561">
          <cell r="A2561" t="str">
            <v>SER-POR-060</v>
          </cell>
          <cell r="B2561" t="str">
            <v>PORTÃO DE TUBO DE FERRO COLOCADO COM CADEADO</v>
          </cell>
          <cell r="C2561" t="str">
            <v>M2</v>
          </cell>
          <cell r="D2561">
            <v>278.01</v>
          </cell>
        </row>
        <row r="2562">
          <cell r="A2562" t="str">
            <v>SER-POR-070</v>
          </cell>
          <cell r="B2562" t="str">
            <v>PORTÃO EM PERFIL E CHAPA METÁLICA COLOCADO COM CADEADO</v>
          </cell>
          <cell r="C2562" t="str">
            <v>M2</v>
          </cell>
          <cell r="D2562">
            <v>298.01</v>
          </cell>
        </row>
        <row r="2563">
          <cell r="A2563" t="str">
            <v>SER-POR-076</v>
          </cell>
          <cell r="B2563" t="str">
            <v>PORTÃO EM TUBO GALVANIZADO 1 1/2" COM TELA FIO 12 # 1/2" E CADEADO</v>
          </cell>
          <cell r="C2563" t="str">
            <v>M2</v>
          </cell>
          <cell r="D2563">
            <v>338.01</v>
          </cell>
        </row>
        <row r="2564">
          <cell r="A2564" t="str">
            <v>SER-POR-075</v>
          </cell>
          <cell r="B2564" t="str">
            <v>PORTÃO EM TUBO GALVANIZADO 2 1/2" COM TELA FIO 12 # 1/2"</v>
          </cell>
          <cell r="C2564" t="str">
            <v>M2</v>
          </cell>
          <cell r="D2564">
            <v>348.01</v>
          </cell>
        </row>
        <row r="2565">
          <cell r="A2565" t="str">
            <v>SER-VED-005</v>
          </cell>
          <cell r="B2565" t="str">
            <v>VEDAÇÃO DE ESQUADRIAS METÁLICAS COM SILICONE PASTOSO</v>
          </cell>
          <cell r="C2565" t="str">
            <v>M</v>
          </cell>
          <cell r="D2565">
            <v>16.38</v>
          </cell>
        </row>
        <row r="2566">
          <cell r="A2566" t="str">
            <v>-</v>
          </cell>
          <cell r="B2566" t="str">
            <v>SOL-001  - SOLEIRAS E PEITORIS</v>
          </cell>
          <cell r="C2566" t="str">
            <v/>
          </cell>
          <cell r="D2566">
            <v>0</v>
          </cell>
        </row>
        <row r="2567">
          <cell r="A2567" t="str">
            <v>PEI-ARD-006</v>
          </cell>
          <cell r="B2567" t="str">
            <v>PEITORIL DE ARDÓSIA E = 2 CM</v>
          </cell>
          <cell r="C2567" t="str">
            <v>M2</v>
          </cell>
          <cell r="D2567">
            <v>134.96</v>
          </cell>
        </row>
        <row r="2568">
          <cell r="A2568" t="str">
            <v>PEI-CON-005</v>
          </cell>
          <cell r="B2568" t="str">
            <v>PEITORIL DE CONCRETO E = 3 CM, FCK &gt;= 13,5 MPA, L = 20 CM</v>
          </cell>
          <cell r="C2568" t="str">
            <v>M</v>
          </cell>
          <cell r="D2568">
            <v>22.49</v>
          </cell>
        </row>
        <row r="2569">
          <cell r="A2569" t="str">
            <v>PEI-CON-010</v>
          </cell>
          <cell r="B2569" t="str">
            <v>PEITORIL DE CONCRETO E = 3 CM, FCK &gt;= 13,5 MPA, L = 25 CM</v>
          </cell>
          <cell r="C2569" t="str">
            <v>M</v>
          </cell>
          <cell r="D2569">
            <v>35.06</v>
          </cell>
        </row>
        <row r="2570">
          <cell r="A2570" t="str">
            <v>PEI-GRA-005</v>
          </cell>
          <cell r="B2570" t="str">
            <v>PEITORIL DE GRANITO CINZA ANDORINHA E = 2 CM</v>
          </cell>
          <cell r="C2570" t="str">
            <v>M2</v>
          </cell>
          <cell r="D2570">
            <v>199.17</v>
          </cell>
        </row>
        <row r="2571">
          <cell r="A2571" t="str">
            <v>PEI-GRA-010</v>
          </cell>
          <cell r="B2571" t="str">
            <v>PEITORIL DE GRANITO CINZA ANDORINHA E = 3 CM</v>
          </cell>
          <cell r="C2571" t="str">
            <v>M2</v>
          </cell>
          <cell r="D2571">
            <v>238.02</v>
          </cell>
        </row>
        <row r="2572">
          <cell r="A2572" t="str">
            <v>PEI-MAR-005</v>
          </cell>
          <cell r="B2572" t="str">
            <v>PEITORIL DE MÁRMORE BRANCO E = 2 CM</v>
          </cell>
          <cell r="C2572" t="str">
            <v>M2</v>
          </cell>
          <cell r="D2572">
            <v>266.47000000000003</v>
          </cell>
        </row>
        <row r="2573">
          <cell r="A2573" t="str">
            <v>PEI-MAR-010</v>
          </cell>
          <cell r="B2573" t="str">
            <v>PEITORIL DE MÁRMORE BRANCO E = 3 CM</v>
          </cell>
          <cell r="C2573" t="str">
            <v>M2</v>
          </cell>
          <cell r="D2573">
            <v>282.64</v>
          </cell>
        </row>
        <row r="2574">
          <cell r="A2574" t="str">
            <v>PEI-CON-015</v>
          </cell>
          <cell r="B2574" t="str">
            <v>PEITORIL PRÉ-MOLDADO EM CONCRETO 18 MPA, INCLUSIVE GANCHO PARA FIXAÇÃO</v>
          </cell>
          <cell r="C2574" t="str">
            <v>M</v>
          </cell>
          <cell r="D2574">
            <v>33.229999999999997</v>
          </cell>
        </row>
        <row r="2575">
          <cell r="A2575" t="str">
            <v>SOL-ARD-005</v>
          </cell>
          <cell r="B2575" t="str">
            <v>SOLEIRA DE ARDÓSIA E = 2 CM</v>
          </cell>
          <cell r="C2575" t="str">
            <v>M2</v>
          </cell>
          <cell r="D2575">
            <v>134.96</v>
          </cell>
        </row>
        <row r="2576">
          <cell r="A2576" t="str">
            <v>SOL-GRA-005</v>
          </cell>
          <cell r="B2576" t="str">
            <v>SOLEIRA DE GRANITO CINZA ANDORINHA E = 2 CM</v>
          </cell>
          <cell r="C2576" t="str">
            <v>M2</v>
          </cell>
          <cell r="D2576">
            <v>201.72</v>
          </cell>
        </row>
        <row r="2577">
          <cell r="A2577" t="str">
            <v>SOL-GRA-010</v>
          </cell>
          <cell r="B2577" t="str">
            <v>SOLEIRA DE GRANITO CINZA ANDORINHA E = 3 CM</v>
          </cell>
          <cell r="C2577" t="str">
            <v>M2</v>
          </cell>
          <cell r="D2577">
            <v>240.57</v>
          </cell>
        </row>
        <row r="2578">
          <cell r="A2578" t="str">
            <v>SOL-MAR-005</v>
          </cell>
          <cell r="B2578" t="str">
            <v>SOLEIRA DE MÁRMORE BRANCO E = 2 CM</v>
          </cell>
          <cell r="C2578" t="str">
            <v>M2</v>
          </cell>
          <cell r="D2578">
            <v>266.47000000000003</v>
          </cell>
        </row>
        <row r="2579">
          <cell r="A2579" t="str">
            <v>SOL-MAR-010</v>
          </cell>
          <cell r="B2579" t="str">
            <v>SOLEIRA DE MÁRMORE BRANCO E = 3 CM</v>
          </cell>
          <cell r="C2579" t="str">
            <v>M2</v>
          </cell>
          <cell r="D2579">
            <v>282.64</v>
          </cell>
        </row>
        <row r="2580">
          <cell r="A2580" t="str">
            <v>-</v>
          </cell>
          <cell r="B2580" t="str">
            <v>SON-001  - SONDAGEM</v>
          </cell>
          <cell r="C2580" t="str">
            <v/>
          </cell>
          <cell r="D2580">
            <v>0</v>
          </cell>
        </row>
        <row r="2581">
          <cell r="A2581" t="str">
            <v>SON-SPT-005</v>
          </cell>
          <cell r="B2581" t="str">
            <v>MOBILIZAÇÃO E DESMOBILIZAÇÃO POR EQUIPAMENTO DE SONDAGEM A PERCUSSÃO D = 2 1/2"</v>
          </cell>
          <cell r="C2581" t="str">
            <v>VB</v>
          </cell>
          <cell r="D2581">
            <v>700</v>
          </cell>
        </row>
        <row r="2582">
          <cell r="A2582" t="str">
            <v>SON-SPT-015</v>
          </cell>
          <cell r="B2582" t="str">
            <v>MOBILIZAÇÃO E DESMOBILIZAÇÃO POR EQUIPAMENTO DE SONDAGEM A PERCUSSÃO D = 4"</v>
          </cell>
          <cell r="C2582" t="str">
            <v>VB</v>
          </cell>
          <cell r="D2582">
            <v>1050</v>
          </cell>
        </row>
        <row r="2583">
          <cell r="A2583" t="str">
            <v>SON-SPT-010</v>
          </cell>
          <cell r="B2583" t="str">
            <v>SONDAGEM A PERCUSSÃO D = 2 1/2" COM MEDIDA DE SPT (FATURAMENTO MÍNIMO = 30 M)</v>
          </cell>
          <cell r="C2583" t="str">
            <v>M</v>
          </cell>
          <cell r="D2583">
            <v>75.62</v>
          </cell>
        </row>
        <row r="2584">
          <cell r="A2584" t="str">
            <v>SON-SPT-020</v>
          </cell>
          <cell r="B2584" t="str">
            <v>SONDAGEM A PERCUSSÃO D = 4" COM MEDIDA DE SPT (FATURAMENTO MÍNIMO = 30 M)</v>
          </cell>
          <cell r="C2584" t="str">
            <v>M</v>
          </cell>
          <cell r="D2584">
            <v>126.5</v>
          </cell>
        </row>
        <row r="2585">
          <cell r="A2585" t="str">
            <v>-</v>
          </cell>
          <cell r="B2585" t="str">
            <v>SPDA-001  - SISTEMA DE PREVENÇÃO CONTRA DESCARGAS</v>
          </cell>
          <cell r="C2585" t="str">
            <v/>
          </cell>
          <cell r="D2585">
            <v>0</v>
          </cell>
        </row>
        <row r="2586">
          <cell r="A2586" t="str">
            <v>SPDA-ABR-020</v>
          </cell>
          <cell r="B2586" t="str">
            <v>ABRAÇADEIRA GUIA PARA MASTROS SIMPLES PARA DUAS DESCIDA 1 1/2"</v>
          </cell>
          <cell r="C2586" t="str">
            <v>U</v>
          </cell>
          <cell r="D2586">
            <v>17.75</v>
          </cell>
        </row>
        <row r="2587">
          <cell r="A2587" t="str">
            <v>SPDA-ABR-025</v>
          </cell>
          <cell r="B2587" t="str">
            <v>ABRAÇADEIRA GUIA PARA MASTROS SIMPLES PARA DUAS DESCIDA 2"</v>
          </cell>
          <cell r="C2587" t="str">
            <v>U</v>
          </cell>
          <cell r="D2587">
            <v>17.75</v>
          </cell>
        </row>
        <row r="2588">
          <cell r="A2588" t="str">
            <v>SPDA-ABR-010</v>
          </cell>
          <cell r="B2588" t="str">
            <v>ABRAÇADEIRA GUIA PARA MASTROS SIMPLES PARA UMA DESCIDA 1 1/2"</v>
          </cell>
          <cell r="C2588" t="str">
            <v>U</v>
          </cell>
          <cell r="D2588">
            <v>11.14</v>
          </cell>
        </row>
        <row r="2589">
          <cell r="A2589" t="str">
            <v>SPDA-ABR-015</v>
          </cell>
          <cell r="B2589" t="str">
            <v>ABRAÇADEIRA GUIA PARA MASTROS SIMPLES PARA UMA DESCIDA 2"</v>
          </cell>
          <cell r="C2589" t="str">
            <v>U</v>
          </cell>
          <cell r="D2589">
            <v>11.64</v>
          </cell>
        </row>
        <row r="2590">
          <cell r="A2590" t="str">
            <v>SPDA-ADV-005</v>
          </cell>
          <cell r="B2590" t="str">
            <v>ADESIVO EM POLIURETANO 310 L</v>
          </cell>
          <cell r="C2590" t="str">
            <v>U</v>
          </cell>
          <cell r="D2590">
            <v>20.56</v>
          </cell>
        </row>
        <row r="2591">
          <cell r="A2591" t="str">
            <v>SPDA-APA-010</v>
          </cell>
          <cell r="B2591" t="str">
            <v>APARELHO SINALIZADOR DE OBSTÁCULOS COM CÉLULA FOTOELÉTRICA, DUPLO</v>
          </cell>
          <cell r="C2591" t="str">
            <v>U</v>
          </cell>
          <cell r="D2591">
            <v>217.95</v>
          </cell>
        </row>
        <row r="2592">
          <cell r="A2592" t="str">
            <v>SPDA-APA-005</v>
          </cell>
          <cell r="B2592" t="str">
            <v>APARELHO SINALIZADOR DE OBSTÁCULOS COM CÉLULA FOTOELÉTRICA, SIMPLES</v>
          </cell>
          <cell r="C2592" t="str">
            <v>U</v>
          </cell>
          <cell r="D2592">
            <v>173.18</v>
          </cell>
        </row>
        <row r="2593">
          <cell r="A2593" t="str">
            <v>SPDA-ATE-005</v>
          </cell>
          <cell r="B2593" t="str">
            <v>ATERRAMENTO COMPLETO PARA PÁRA-RAIOS , COM HASTES DE COBRE COM ALMA DE AÇO TIPO "COPPERWELD"</v>
          </cell>
          <cell r="C2593" t="str">
            <v>U</v>
          </cell>
          <cell r="D2593">
            <v>726.25</v>
          </cell>
        </row>
        <row r="2594">
          <cell r="A2594" t="str">
            <v>SPDA-BAR-005</v>
          </cell>
          <cell r="B2594" t="str">
            <v>BARRA CHATA DE ALUMÍNIO 3/4" X 1/4" X 3M</v>
          </cell>
          <cell r="C2594" t="str">
            <v>U</v>
          </cell>
          <cell r="D2594">
            <v>15.37</v>
          </cell>
        </row>
        <row r="2595">
          <cell r="A2595" t="str">
            <v>SPDA-BAR-010</v>
          </cell>
          <cell r="B2595" t="str">
            <v>BARRA CHATA DE ALUMÍNIO 7/8" X 1/8" X 3M</v>
          </cell>
          <cell r="C2595" t="str">
            <v>U</v>
          </cell>
          <cell r="D2595">
            <v>23.41</v>
          </cell>
        </row>
        <row r="2596">
          <cell r="A2596" t="str">
            <v>SPDA-BAR-015</v>
          </cell>
          <cell r="B2596" t="str">
            <v>BARRA CHATA DE COBRE 3/4" X 3/16" X 3M</v>
          </cell>
          <cell r="C2596" t="str">
            <v>U</v>
          </cell>
          <cell r="D2596">
            <v>71.16</v>
          </cell>
        </row>
        <row r="2597">
          <cell r="A2597" t="str">
            <v>SPDA-CAB-050</v>
          </cell>
          <cell r="B2597" t="str">
            <v>CABO DE ALUMÍNIO NU SEM ALMA 2/0 AWG 7 FIOS X 3,50 MM</v>
          </cell>
          <cell r="C2597" t="str">
            <v>M</v>
          </cell>
          <cell r="D2597">
            <v>13.98</v>
          </cell>
        </row>
        <row r="2598">
          <cell r="A2598" t="str">
            <v>SPDA-CAB-010</v>
          </cell>
          <cell r="B2598" t="str">
            <v>CABO DE COBRE NÚ # 10 MM2 - 7 FIOS X 1,36 MM, NÃO ENTERRADO, INCLUSIVE SUPORTE E ISOLADOR</v>
          </cell>
          <cell r="C2598" t="str">
            <v>M</v>
          </cell>
          <cell r="D2598">
            <v>9.43</v>
          </cell>
        </row>
        <row r="2599">
          <cell r="A2599" t="str">
            <v>SPDA-CAB-015</v>
          </cell>
          <cell r="B2599" t="str">
            <v>CABO DE COBRE NÚ # 16 MM2 - 7 FIOS X 1,70 MM, NÃO ENTERRADO, INCLUSIVE SUPORTE E ISOLADOR</v>
          </cell>
          <cell r="C2599" t="str">
            <v>M</v>
          </cell>
          <cell r="D2599">
            <v>12.99</v>
          </cell>
        </row>
        <row r="2600">
          <cell r="A2600" t="str">
            <v>SPDA-CAB-020</v>
          </cell>
          <cell r="B2600" t="str">
            <v>CABO DE COBRE NÚ # 25 MM2 - 7 FIOS X 2,06 MM, NÃO ENTERRADO, INCLUSIVE SUPORTE E ISOLADOR</v>
          </cell>
          <cell r="C2600" t="str">
            <v>M</v>
          </cell>
          <cell r="D2600">
            <v>16.670000000000002</v>
          </cell>
        </row>
        <row r="2601">
          <cell r="A2601" t="str">
            <v>SPDA-CAB-025</v>
          </cell>
          <cell r="B2601" t="str">
            <v>CABO DE COBRE NÚ # 35 MM2 - 7 FIOS X 2,50 MM, NÃO ENTERRADO, INCLUSIVE SUPORTE E ISOLADOR</v>
          </cell>
          <cell r="C2601" t="str">
            <v>M</v>
          </cell>
          <cell r="D2601">
            <v>22.85</v>
          </cell>
        </row>
        <row r="2602">
          <cell r="A2602" t="str">
            <v>SPDA-CAB-030</v>
          </cell>
          <cell r="B2602" t="str">
            <v>CABO DE COBRE NÚ # 50 MM2 - 7 FIOS X 3,00 MM, NÃO ENTERRADO, INCLUSIVE SUPORTE E ISOLADOR</v>
          </cell>
          <cell r="C2602" t="str">
            <v>M</v>
          </cell>
          <cell r="D2602">
            <v>29.35</v>
          </cell>
        </row>
        <row r="2603">
          <cell r="A2603" t="str">
            <v>SPDA-CAB-005</v>
          </cell>
          <cell r="B2603" t="str">
            <v>CABO DE COBRE NÚ # 6 MM2 - 7 FIOS X 1,04 MM, NÃO ENTERRADO, INCLUSIVE SUPORTE E ISOLADOR</v>
          </cell>
          <cell r="C2603" t="str">
            <v>M</v>
          </cell>
          <cell r="D2603">
            <v>8.0500000000000007</v>
          </cell>
        </row>
        <row r="2604">
          <cell r="A2604" t="str">
            <v>SPDA-CAB-035</v>
          </cell>
          <cell r="B2604" t="str">
            <v>CABO DE COBRE NÚ # 70 MM2 - 7 FIOS X 3,45 MM, NÃO ENTERRADO, INCLUSIVE SUPORTE E ISOLADOR</v>
          </cell>
          <cell r="C2604" t="str">
            <v>M</v>
          </cell>
          <cell r="D2604">
            <v>38.56</v>
          </cell>
        </row>
        <row r="2605">
          <cell r="A2605" t="str">
            <v>SPDA-CAB-045</v>
          </cell>
          <cell r="B2605" t="str">
            <v>CABO DE COBRE NÚ # 95 MM2 - 7 FIOS X 4,12 MM, NÃO ENTERRADO, INCLUSIVE SUPORTE E ISOLADOR</v>
          </cell>
          <cell r="C2605" t="str">
            <v>M</v>
          </cell>
          <cell r="D2605">
            <v>51.6</v>
          </cell>
        </row>
        <row r="2606">
          <cell r="A2606" t="str">
            <v>SPDA-CXS-005</v>
          </cell>
          <cell r="B2606" t="str">
            <v>CAIXA DE EQUALIZAÇÃO DE EMBUTIR COM SAIDAS NAS PARTES SUPERIOR E INFERIOR PARA ELETRODUTO DE 25MM (1"), 20 X 20 X 14 MM, COM NOVE TERMINAIS</v>
          </cell>
          <cell r="C2606" t="str">
            <v>U</v>
          </cell>
          <cell r="D2606">
            <v>175.63</v>
          </cell>
        </row>
        <row r="2607">
          <cell r="A2607" t="str">
            <v>SPDA-CXS-010</v>
          </cell>
          <cell r="B2607" t="str">
            <v>CAIXA DE EQUALIZAÇÃO PARA USO INTERNO COM 9 TERMINAIS 210X210X90MM EM AÇO</v>
          </cell>
          <cell r="C2607" t="str">
            <v>U</v>
          </cell>
          <cell r="D2607">
            <v>162.08000000000001</v>
          </cell>
        </row>
        <row r="2608">
          <cell r="A2608" t="str">
            <v>SPDA-CXS-015</v>
          </cell>
          <cell r="B2608" t="str">
            <v>CAIXA DE EQUALIZAÇÃO PARA USO INTERNO E EXTERNO COM 9 TERMINAIS 380X320X175MM EM AÇO E ACABAMENTO EM EPOXI</v>
          </cell>
          <cell r="C2608" t="str">
            <v>U</v>
          </cell>
          <cell r="D2608">
            <v>243.62</v>
          </cell>
        </row>
        <row r="2609">
          <cell r="A2609" t="str">
            <v>SPDA-CXS-025</v>
          </cell>
          <cell r="B2609" t="str">
            <v>CAIXA DE INSPEÇÃO EM CIMENTO AGREGADO 300X300 MM COM TAPA EM FERRO FUNDIDO</v>
          </cell>
          <cell r="C2609" t="str">
            <v>UN</v>
          </cell>
          <cell r="D2609">
            <v>112.82</v>
          </cell>
        </row>
        <row r="2610">
          <cell r="A2610" t="str">
            <v>SPDA-CXS-020</v>
          </cell>
          <cell r="B2610" t="str">
            <v>CAIXA DE INSPEÇÃO EM PVC 300X300 MM COM TAPA EM FERRO FUNDIDO</v>
          </cell>
          <cell r="C2610" t="str">
            <v>U</v>
          </cell>
          <cell r="D2610">
            <v>20.86</v>
          </cell>
        </row>
        <row r="2611">
          <cell r="A2611" t="str">
            <v>SPDA-CAP-005</v>
          </cell>
          <cell r="B2611" t="str">
            <v>CAPTOR DE LATÃO CROMADO, COBRE CROMADO OU AÇO INOXIDÁVEL, TIPO FRANKLIN</v>
          </cell>
          <cell r="C2611" t="str">
            <v>U</v>
          </cell>
          <cell r="D2611">
            <v>91.08</v>
          </cell>
        </row>
        <row r="2612">
          <cell r="A2612" t="str">
            <v>SPDA-CHA-010</v>
          </cell>
          <cell r="B2612" t="str">
            <v>CHAPA DE AÇO ESTANHADA PERFURADA - REFUGO DA CASA DA MOEDA, 2 X 1 M2</v>
          </cell>
          <cell r="C2612" t="str">
            <v>U</v>
          </cell>
          <cell r="D2612">
            <v>201.38</v>
          </cell>
        </row>
        <row r="2613">
          <cell r="A2613" t="str">
            <v>SPDA-CHA-005</v>
          </cell>
          <cell r="B2613" t="str">
            <v>CHAPA ESTANHADA 45°</v>
          </cell>
          <cell r="C2613" t="str">
            <v>U</v>
          </cell>
          <cell r="D2613">
            <v>2.0299999999999998</v>
          </cell>
        </row>
        <row r="2614">
          <cell r="A2614" t="str">
            <v>SPDA-CLIP-005</v>
          </cell>
          <cell r="B2614" t="str">
            <v>CLIPS GALVANIZADO 3/8"</v>
          </cell>
          <cell r="C2614" t="str">
            <v>U</v>
          </cell>
          <cell r="D2614">
            <v>2.96</v>
          </cell>
        </row>
        <row r="2615">
          <cell r="A2615" t="str">
            <v>SPDA-CON-025</v>
          </cell>
          <cell r="B2615" t="str">
            <v>CONECTOR CABO-HASTE EM BRONZE NATURAL PARA DOIS CABOS DE COBRE DE 16-70 MM²</v>
          </cell>
          <cell r="C2615" t="str">
            <v>U</v>
          </cell>
          <cell r="D2615">
            <v>18.559999999999999</v>
          </cell>
        </row>
        <row r="2616">
          <cell r="A2616" t="str">
            <v>SPDA-CON-030</v>
          </cell>
          <cell r="B2616" t="str">
            <v>CONECTOR CABO-HASTE EM BRONZE NATURAL PARA UM CABO DE COBRE DE 16-70 MM²</v>
          </cell>
          <cell r="C2616" t="str">
            <v>U</v>
          </cell>
          <cell r="D2616">
            <v>17.23</v>
          </cell>
        </row>
        <row r="2617">
          <cell r="A2617" t="str">
            <v>SPDA-COM-035</v>
          </cell>
          <cell r="B2617" t="str">
            <v>CONECTOR COM RABICHO EM LATÃO COM PORCA 3/8" PARA CABOS 16 A 35MM²</v>
          </cell>
          <cell r="C2617" t="str">
            <v>U</v>
          </cell>
          <cell r="D2617">
            <v>14.72</v>
          </cell>
        </row>
        <row r="2618">
          <cell r="A2618" t="str">
            <v>SPDA-CON-010</v>
          </cell>
          <cell r="B2618" t="str">
            <v>CONECTOR ESTRUTURAL COM REGULAGEM</v>
          </cell>
          <cell r="C2618" t="str">
            <v>U</v>
          </cell>
          <cell r="D2618">
            <v>23.99</v>
          </cell>
        </row>
        <row r="2619">
          <cell r="A2619" t="str">
            <v>SPDA-CON-005</v>
          </cell>
          <cell r="B2619" t="str">
            <v>CONECTOR MINI-GAR</v>
          </cell>
          <cell r="C2619" t="str">
            <v>U</v>
          </cell>
          <cell r="D2619">
            <v>14.65</v>
          </cell>
        </row>
        <row r="2620">
          <cell r="A2620" t="str">
            <v>SPDA-CON-015</v>
          </cell>
          <cell r="B2620" t="str">
            <v>CONECTOR SPLIT-BOLT 16 MM²</v>
          </cell>
          <cell r="C2620" t="str">
            <v>U</v>
          </cell>
          <cell r="D2620">
            <v>5.97</v>
          </cell>
        </row>
        <row r="2621">
          <cell r="A2621" t="str">
            <v>SPDA-CON-020</v>
          </cell>
          <cell r="B2621" t="str">
            <v>CONECTOR SPLIT-BOLT 35 MM²</v>
          </cell>
          <cell r="C2621" t="str">
            <v>U</v>
          </cell>
          <cell r="D2621">
            <v>7.11</v>
          </cell>
        </row>
        <row r="2622">
          <cell r="A2622" t="str">
            <v>SPDA-CAB-055</v>
          </cell>
          <cell r="B2622" t="str">
            <v>CORDOALHA EM AÇO GALVANIZADO 3/8" SM COM 7 FIOS</v>
          </cell>
          <cell r="C2622" t="str">
            <v>M</v>
          </cell>
          <cell r="D2622">
            <v>27.43</v>
          </cell>
        </row>
        <row r="2623">
          <cell r="A2623" t="str">
            <v>SPDA-CAB-060</v>
          </cell>
          <cell r="B2623" t="str">
            <v>CORDOALHA FLEXÍVEL DE COBRE ESTANHADO 25 X 100 MM COM 4 FUROS D = 11 MM</v>
          </cell>
          <cell r="C2623" t="str">
            <v>U</v>
          </cell>
          <cell r="D2623">
            <v>36.5</v>
          </cell>
        </row>
        <row r="2624">
          <cell r="A2624" t="str">
            <v>SPDA-CAB-065</v>
          </cell>
          <cell r="B2624" t="str">
            <v>CORDOALHA FLEXÍVEL DE COBRE ESTANHADO 25 X 235 MM COM 4 FUROS D = 11 MM</v>
          </cell>
          <cell r="C2624" t="str">
            <v>U</v>
          </cell>
          <cell r="D2624">
            <v>37.229999999999997</v>
          </cell>
        </row>
        <row r="2625">
          <cell r="A2625" t="str">
            <v>SPDA-CAB-070</v>
          </cell>
          <cell r="B2625" t="str">
            <v>CORDOALHA FLEXÍVEL DE COBRE ESTANHADO 25 X 300 MM COM 4 FUROS D = 11 MM</v>
          </cell>
          <cell r="C2625" t="str">
            <v>U</v>
          </cell>
          <cell r="D2625">
            <v>21.59</v>
          </cell>
        </row>
        <row r="2626">
          <cell r="A2626" t="str">
            <v>SPDA-CAB-075</v>
          </cell>
          <cell r="B2626" t="str">
            <v>CORDOALHA FLEXÍVEL DE COBRE ESTANHADO 25 X 500 MM COM 4 FUROS D = 11 MM</v>
          </cell>
          <cell r="C2626" t="str">
            <v>U</v>
          </cell>
          <cell r="D2626">
            <v>47.2</v>
          </cell>
        </row>
        <row r="2627">
          <cell r="A2627" t="str">
            <v>SPDA-CRV-005</v>
          </cell>
          <cell r="B2627" t="str">
            <v>CURVA DE ALUMÍNIO 3/4" X 1/4" X 300MM</v>
          </cell>
          <cell r="C2627" t="str">
            <v>U</v>
          </cell>
          <cell r="D2627">
            <v>5.83</v>
          </cell>
        </row>
        <row r="2628">
          <cell r="A2628" t="str">
            <v>SPDA-CRV-010</v>
          </cell>
          <cell r="B2628" t="str">
            <v>CURVA DE ALUMÍNIO 7/8" X 1/8" X 300MM</v>
          </cell>
          <cell r="C2628" t="str">
            <v>U</v>
          </cell>
          <cell r="D2628">
            <v>3.95</v>
          </cell>
        </row>
        <row r="2629">
          <cell r="A2629" t="str">
            <v>SPDA-CRV-015</v>
          </cell>
          <cell r="B2629" t="str">
            <v>CURVA DE COBRE 3/4" X 3/16" X 300MM</v>
          </cell>
          <cell r="C2629" t="str">
            <v>U</v>
          </cell>
          <cell r="D2629">
            <v>19.84</v>
          </cell>
        </row>
        <row r="2630">
          <cell r="A2630" t="str">
            <v>TER-ESC-070</v>
          </cell>
          <cell r="B2630" t="str">
            <v>ESCAVAÇÃO MECÂNICA DE VALAS COM DESCARGA LATERAL H &gt; 5,00 M</v>
          </cell>
          <cell r="C2630" t="str">
            <v>M3</v>
          </cell>
          <cell r="D2630">
            <v>7.9</v>
          </cell>
        </row>
        <row r="2631">
          <cell r="A2631" t="str">
            <v>SPDA-FIT-005</v>
          </cell>
          <cell r="B2631" t="str">
            <v>FITA METÁLICA ESTANHADA PERFURADA</v>
          </cell>
          <cell r="C2631" t="str">
            <v>U</v>
          </cell>
          <cell r="D2631">
            <v>58.35</v>
          </cell>
        </row>
        <row r="2632">
          <cell r="A2632" t="str">
            <v>SPDA-FIT-015</v>
          </cell>
          <cell r="B2632" t="str">
            <v>FITA PERFURADA PARA EQUIPOTENCIALIZAÇÃO EM LATÃO NIQUELADO PARA USO EXTERNO 20 X 1,2 MM - FUROS DIAM. 7 MM</v>
          </cell>
          <cell r="C2632" t="str">
            <v>M</v>
          </cell>
          <cell r="D2632">
            <v>77.56</v>
          </cell>
        </row>
        <row r="2633">
          <cell r="A2633" t="str">
            <v>SPDA-FIT-010</v>
          </cell>
          <cell r="B2633" t="str">
            <v>FITA PERFURADA PARA EQUIPOTENCIALIZAÇÃO EM LATÃO NIQUELADO PARA USO INTERNO 20 X 0,8 MM - FUROS DIAM. 7 MM</v>
          </cell>
          <cell r="C2633" t="str">
            <v>M</v>
          </cell>
          <cell r="D2633">
            <v>46.64</v>
          </cell>
        </row>
        <row r="2634">
          <cell r="A2634" t="str">
            <v>SPDA-FIT-050</v>
          </cell>
          <cell r="B2634" t="str">
            <v>FITA SUBTERRÂNEA PARA ATERRAMENTO, LARGURA 75 MM</v>
          </cell>
          <cell r="C2634" t="str">
            <v>U</v>
          </cell>
          <cell r="D2634">
            <v>147.54</v>
          </cell>
        </row>
        <row r="2635">
          <cell r="A2635" t="str">
            <v>SPDA-FIX-015</v>
          </cell>
          <cell r="B2635" t="str">
            <v>FIXADOR ÔMEGA EM LATÃO PARA CABOS DE 16 A 25 MM²</v>
          </cell>
          <cell r="C2635" t="str">
            <v>U</v>
          </cell>
          <cell r="D2635">
            <v>3.85</v>
          </cell>
        </row>
        <row r="2636">
          <cell r="A2636" t="str">
            <v>SPDA-FIX-020</v>
          </cell>
          <cell r="B2636" t="str">
            <v>FIXADOR ÔMEGA EM LATÃO PARA CABOS DE 35 MM²</v>
          </cell>
          <cell r="C2636" t="str">
            <v>U</v>
          </cell>
          <cell r="D2636">
            <v>3.84</v>
          </cell>
        </row>
        <row r="2637">
          <cell r="A2637" t="str">
            <v>SPDA-FUZ-055</v>
          </cell>
          <cell r="B2637" t="str">
            <v>FUZÍVEL DIAZED RETARDADO 35A</v>
          </cell>
          <cell r="C2637" t="str">
            <v>U</v>
          </cell>
          <cell r="D2637">
            <v>4.21</v>
          </cell>
        </row>
        <row r="2638">
          <cell r="A2638" t="str">
            <v>SPDA-FUZ-050</v>
          </cell>
          <cell r="B2638" t="str">
            <v>FUZÍVEL DIAZED RETARDADO 63A</v>
          </cell>
          <cell r="C2638" t="str">
            <v>U</v>
          </cell>
          <cell r="D2638">
            <v>18.97</v>
          </cell>
        </row>
        <row r="2639">
          <cell r="A2639" t="str">
            <v>SPDA-HST-005</v>
          </cell>
          <cell r="B2639" t="str">
            <v>HASTE PARA ATERRAMENTO, ALTA CAMADA, 3/4" X 3M</v>
          </cell>
          <cell r="C2639" t="str">
            <v>U</v>
          </cell>
          <cell r="D2639">
            <v>86.79</v>
          </cell>
        </row>
        <row r="2640">
          <cell r="A2640" t="str">
            <v>SPDA-MAS-005</v>
          </cell>
          <cell r="B2640" t="str">
            <v>MASTRO SIMPLES DE FERRO GALVANIZADO PARA PÁRA-RAIOS, ALTURA DE 3 M, Ø 40 MM (1 1/2") OU 50 MM (2"), COMPLETO</v>
          </cell>
          <cell r="C2640" t="str">
            <v>U</v>
          </cell>
          <cell r="D2640">
            <v>547.98</v>
          </cell>
        </row>
        <row r="2641">
          <cell r="A2641" t="str">
            <v>SPDA-PAR-005</v>
          </cell>
          <cell r="B2641" t="str">
            <v>PARAFUSO DE FENDA EM AÇO INOX COM PORCA E ARRUELA DE ¼</v>
          </cell>
          <cell r="C2641" t="str">
            <v>U</v>
          </cell>
          <cell r="D2641">
            <v>0.34</v>
          </cell>
        </row>
        <row r="2642">
          <cell r="A2642" t="str">
            <v>SPDA-PRF-005</v>
          </cell>
          <cell r="B2642" t="str">
            <v>PARA-RAIO DE LATAO CROMADO, COBRE CROMADO OU ACO INOXIDAVEL, TIPO FRANKLIN</v>
          </cell>
          <cell r="C2642" t="str">
            <v>U</v>
          </cell>
          <cell r="D2642">
            <v>88.27</v>
          </cell>
        </row>
        <row r="2643">
          <cell r="A2643" t="str">
            <v>SPDA-PRE-015</v>
          </cell>
          <cell r="B2643" t="str">
            <v>PRESILHA PARA CABO DE ALUMÍNIO SEÇÃO TRANSVERSAL 70 MM2</v>
          </cell>
          <cell r="C2643" t="str">
            <v>U</v>
          </cell>
          <cell r="D2643">
            <v>0.36</v>
          </cell>
        </row>
        <row r="2644">
          <cell r="A2644" t="str">
            <v>SPDA-PRE-005</v>
          </cell>
          <cell r="B2644" t="str">
            <v>PRESILHA PARA CABO DE COBRE SEÇÃO TRANSVERSAL 16 MM2</v>
          </cell>
          <cell r="C2644" t="str">
            <v>U</v>
          </cell>
          <cell r="D2644">
            <v>0.79</v>
          </cell>
        </row>
        <row r="2645">
          <cell r="A2645" t="str">
            <v>SPDA-PRE-010</v>
          </cell>
          <cell r="B2645" t="str">
            <v>PRESILHA PARA CABO DE COBRE SEÇÃO TRANSVERSAL 35 MM2</v>
          </cell>
          <cell r="C2645" t="str">
            <v>U</v>
          </cell>
          <cell r="D2645">
            <v>0.83</v>
          </cell>
        </row>
        <row r="2646">
          <cell r="A2646" t="str">
            <v>SPDA-PRO-005</v>
          </cell>
          <cell r="B2646" t="str">
            <v>PROTEÇÃO DA CORDOALHA DO PÁRA-RAIO COM TUBO DE PVC RÍGIDO, Ø 50 MM (2"), COMPRIMENTO 3,00 M</v>
          </cell>
          <cell r="C2646" t="str">
            <v>U</v>
          </cell>
          <cell r="D2646">
            <v>79.58</v>
          </cell>
        </row>
        <row r="2647">
          <cell r="A2647" t="str">
            <v>SPDA-BAR-025</v>
          </cell>
          <cell r="B2647" t="str">
            <v>RE-BAR 10MM X 3M COM 3 CLIPS PARA EMENDA 8-10MM</v>
          </cell>
          <cell r="C2647" t="str">
            <v>U</v>
          </cell>
          <cell r="D2647">
            <v>22.47</v>
          </cell>
        </row>
        <row r="2648">
          <cell r="A2648" t="str">
            <v>SPDA-BAR-030</v>
          </cell>
          <cell r="B2648" t="str">
            <v>RE-BAR 3/8" X 3,4M COM 3 CLIPS PARA EMENDA 8-10MM</v>
          </cell>
          <cell r="C2648" t="str">
            <v>U</v>
          </cell>
          <cell r="D2648">
            <v>22.47</v>
          </cell>
        </row>
        <row r="2649">
          <cell r="A2649" t="str">
            <v>SPDA-BAR-020</v>
          </cell>
          <cell r="B2649" t="str">
            <v>RE-BAR 8MM X 4M COM 3 CLIPS PARA EMENDA 8-10MM</v>
          </cell>
          <cell r="C2649" t="str">
            <v>U</v>
          </cell>
          <cell r="D2649">
            <v>21.18</v>
          </cell>
        </row>
        <row r="2650">
          <cell r="A2650" t="str">
            <v>SPDA-SOL-015</v>
          </cell>
          <cell r="B2650" t="str">
            <v>SOLDA EXOTÉRMICA ALICATE Z-201</v>
          </cell>
          <cell r="C2650" t="str">
            <v>U</v>
          </cell>
          <cell r="D2650">
            <v>70.28</v>
          </cell>
        </row>
        <row r="2651">
          <cell r="A2651" t="str">
            <v>SPDA-SOL-030</v>
          </cell>
          <cell r="B2651" t="str">
            <v>SOLDA EXOTÉRMICA CARTUCHO N° 115</v>
          </cell>
          <cell r="C2651" t="str">
            <v>U</v>
          </cell>
          <cell r="D2651">
            <v>21.06</v>
          </cell>
        </row>
        <row r="2652">
          <cell r="A2652" t="str">
            <v>SPDA-SOL-010</v>
          </cell>
          <cell r="B2652" t="str">
            <v>SOLDA EXOTÉRMICA CARTUCHO N° 90</v>
          </cell>
          <cell r="C2652" t="str">
            <v>U</v>
          </cell>
          <cell r="D2652">
            <v>21.72</v>
          </cell>
        </row>
        <row r="2653">
          <cell r="A2653" t="str">
            <v>SPDA-SOL-025</v>
          </cell>
          <cell r="B2653" t="str">
            <v>SOLDA EXOTÉRMICA MOLDE HCL-3/4.50-5</v>
          </cell>
          <cell r="C2653" t="str">
            <v>U</v>
          </cell>
          <cell r="D2653">
            <v>161.97999999999999</v>
          </cell>
        </row>
        <row r="2654">
          <cell r="A2654" t="str">
            <v>SPDA-SOL-020</v>
          </cell>
          <cell r="B2654" t="str">
            <v>SOLDA EXOTÉRMICA MOLDE HCL-5/8.50-5</v>
          </cell>
          <cell r="C2654" t="str">
            <v>U</v>
          </cell>
          <cell r="D2654">
            <v>161.97999999999999</v>
          </cell>
        </row>
        <row r="2655">
          <cell r="A2655" t="str">
            <v>SPDA-SOL-005</v>
          </cell>
          <cell r="B2655" t="str">
            <v>SOLDA EXOTÉRMICA MOLDE SCI-50-3</v>
          </cell>
          <cell r="C2655" t="str">
            <v>U</v>
          </cell>
          <cell r="D2655">
            <v>136.06</v>
          </cell>
        </row>
        <row r="2656">
          <cell r="A2656" t="str">
            <v>SPDA-TEL-005</v>
          </cell>
          <cell r="B2656" t="str">
            <v>TELA PARA EQUIPOTENCIALIZAÇÃO EM INOX</v>
          </cell>
          <cell r="C2656" t="str">
            <v>M</v>
          </cell>
          <cell r="D2656">
            <v>33.659999999999997</v>
          </cell>
        </row>
        <row r="2657">
          <cell r="A2657" t="str">
            <v>SPDA-TER-016</v>
          </cell>
          <cell r="B2657" t="str">
            <v>TERMINAL A COMPRESSAO EM COBRE ESTANHADO 1 FURO PARA CABO 16 MM2</v>
          </cell>
          <cell r="C2657" t="str">
            <v>U</v>
          </cell>
          <cell r="D2657">
            <v>10.54</v>
          </cell>
        </row>
        <row r="2658">
          <cell r="A2658" t="str">
            <v>SPDA-TER-015</v>
          </cell>
          <cell r="B2658" t="str">
            <v>TERMINAL A COMPRESSAO EM COBRE ESTANHADO 1 FURO PARA CABO 2,5 MM2</v>
          </cell>
          <cell r="C2658" t="str">
            <v>U</v>
          </cell>
          <cell r="D2658">
            <v>3.64</v>
          </cell>
        </row>
        <row r="2659">
          <cell r="A2659" t="str">
            <v>SPDA-TER-020</v>
          </cell>
          <cell r="B2659" t="str">
            <v>TERMINAL A COMPRESSAO EM COBRE ESTANHADO 1 FURO PARA CABO 25 MM2</v>
          </cell>
          <cell r="C2659" t="str">
            <v>U</v>
          </cell>
          <cell r="D2659">
            <v>10.88</v>
          </cell>
        </row>
        <row r="2660">
          <cell r="A2660" t="str">
            <v>SPDA-TER-025</v>
          </cell>
          <cell r="B2660" t="str">
            <v>TERMINAL A COMPRESSAO EM COBRE ESTANHADO 1 FURO PARA CABO 35 MM2</v>
          </cell>
          <cell r="C2660" t="str">
            <v>U</v>
          </cell>
          <cell r="D2660">
            <v>10.97</v>
          </cell>
        </row>
        <row r="2661">
          <cell r="A2661" t="str">
            <v>SPDA-TER-030</v>
          </cell>
          <cell r="B2661" t="str">
            <v>TERMINAL A COMPRESSAO EM COBRE ESTANHADO 1 FURO PARA CABO 50 MM2</v>
          </cell>
          <cell r="C2661" t="str">
            <v>U</v>
          </cell>
          <cell r="D2661">
            <v>11.84</v>
          </cell>
        </row>
        <row r="2662">
          <cell r="A2662" t="str">
            <v>SPDA-TER-035</v>
          </cell>
          <cell r="B2662" t="str">
            <v>TERMINAL A COMPRESSAO EM COBRE ESTANHADO 2 FUROS PARA CABO 16 MM2</v>
          </cell>
          <cell r="C2662" t="str">
            <v>U</v>
          </cell>
          <cell r="D2662">
            <v>11.13</v>
          </cell>
        </row>
        <row r="2663">
          <cell r="A2663" t="str">
            <v>SPDA-TER-040</v>
          </cell>
          <cell r="B2663" t="str">
            <v>TERMINAL A COMPRESSAO EM COBRE ESTANHADO 2 FUROS PARA CABO 25 MM2</v>
          </cell>
          <cell r="C2663" t="str">
            <v>U</v>
          </cell>
          <cell r="D2663">
            <v>11.48</v>
          </cell>
        </row>
        <row r="2664">
          <cell r="A2664" t="str">
            <v>SPDA-TER-045</v>
          </cell>
          <cell r="B2664" t="str">
            <v>TERMINAL A COMPRESSAO EM COBRE ESTANHADO 2 FUROS PARA CABO 35 MM2</v>
          </cell>
          <cell r="C2664" t="str">
            <v>U</v>
          </cell>
          <cell r="D2664">
            <v>12.13</v>
          </cell>
        </row>
        <row r="2665">
          <cell r="A2665" t="str">
            <v>SPDA-TER-050</v>
          </cell>
          <cell r="B2665" t="str">
            <v>TERMINAL A COMPRESSAO EM COBRE ESTANHADO 2 FUROS PARA CABO 50 MM2</v>
          </cell>
          <cell r="C2665" t="str">
            <v>U</v>
          </cell>
          <cell r="D2665">
            <v>13.4</v>
          </cell>
        </row>
        <row r="2666">
          <cell r="A2666" t="str">
            <v>SPDA-TER-010</v>
          </cell>
          <cell r="B2666" t="str">
            <v>TERMINAL AÉREO H = 25 CM, D = 3/8"</v>
          </cell>
          <cell r="C2666" t="str">
            <v>U</v>
          </cell>
          <cell r="D2666">
            <v>9.11</v>
          </cell>
        </row>
        <row r="2667">
          <cell r="A2667" t="str">
            <v>SPDA-FIX-005</v>
          </cell>
          <cell r="B2667" t="str">
            <v>TERMINAL FIXADOR UNIVERSAL DE SPDA ESTANHADO PARA CABOS DE 16 A 35 MM2</v>
          </cell>
          <cell r="C2667" t="str">
            <v>UN</v>
          </cell>
          <cell r="D2667">
            <v>15.24</v>
          </cell>
        </row>
        <row r="2668">
          <cell r="A2668" t="str">
            <v>SPDA-FIX-010</v>
          </cell>
          <cell r="B2668" t="str">
            <v>TERMINAL FIXADOR UNIVERSAL DE SPDA ESTANHADO PARA CABOS DE 16 A 70 MM2</v>
          </cell>
          <cell r="C2668" t="str">
            <v>UN</v>
          </cell>
          <cell r="D2668">
            <v>16.53</v>
          </cell>
        </row>
        <row r="2669">
          <cell r="A2669" t="str">
            <v>SPDA-VLC-005</v>
          </cell>
          <cell r="B2669" t="str">
            <v>VLC SLIM CLASSE 1 275V 12,5/60KA</v>
          </cell>
          <cell r="C2669" t="str">
            <v>U</v>
          </cell>
          <cell r="D2669">
            <v>83.36</v>
          </cell>
        </row>
        <row r="2670">
          <cell r="A2670" t="str">
            <v>-</v>
          </cell>
          <cell r="B2670" t="str">
            <v>TER-001 - TERRAPLENAGEM/TRABALHOS EM TERRA</v>
          </cell>
          <cell r="C2670" t="str">
            <v/>
          </cell>
          <cell r="D2670">
            <v>0</v>
          </cell>
        </row>
        <row r="2671">
          <cell r="A2671" t="str">
            <v>TER-API-010</v>
          </cell>
          <cell r="B2671" t="str">
            <v>APILOAMENTO DO FUNDO DE VALAS COM PLACA</v>
          </cell>
          <cell r="C2671" t="str">
            <v>M2</v>
          </cell>
          <cell r="D2671">
            <v>7.97</v>
          </cell>
        </row>
        <row r="2672">
          <cell r="A2672" t="str">
            <v>TER-API-005</v>
          </cell>
          <cell r="B2672" t="str">
            <v>APILOAMENTO DO FUNDO DE VALAS COM SOQUETE</v>
          </cell>
          <cell r="C2672" t="str">
            <v>M2</v>
          </cell>
          <cell r="D2672">
            <v>15.24</v>
          </cell>
        </row>
        <row r="2673">
          <cell r="A2673" t="str">
            <v>TER-ATE-010</v>
          </cell>
          <cell r="B2673" t="str">
            <v>ATERRO COMPACTADO COM PLACA VIBRATÓRIA</v>
          </cell>
          <cell r="C2673" t="str">
            <v>M3</v>
          </cell>
          <cell r="D2673">
            <v>28.32</v>
          </cell>
        </row>
        <row r="2674">
          <cell r="A2674" t="str">
            <v>TER-ATE-020</v>
          </cell>
          <cell r="B2674" t="str">
            <v>ATERRO COMPACTADO COM ROLO VIBRATÓRIO A 95% DO P.N.</v>
          </cell>
          <cell r="C2674" t="str">
            <v>M3</v>
          </cell>
          <cell r="D2674">
            <v>1.1599999999999999</v>
          </cell>
        </row>
        <row r="2675">
          <cell r="A2675" t="str">
            <v>TER-ATE-005</v>
          </cell>
          <cell r="B2675" t="str">
            <v>ATERRO COMPACTADO COM ROLO VIBRATÓRIO SEM GRAU DE COMPACTAÇÃO</v>
          </cell>
          <cell r="C2675" t="str">
            <v>M3</v>
          </cell>
          <cell r="D2675">
            <v>1.06</v>
          </cell>
        </row>
        <row r="2676">
          <cell r="A2676" t="str">
            <v>TER-ATE-015</v>
          </cell>
          <cell r="B2676" t="str">
            <v>ATERRO COMPACTADO MANUAL, COM SOQUETE</v>
          </cell>
          <cell r="C2676" t="str">
            <v>M3</v>
          </cell>
          <cell r="D2676">
            <v>45.08</v>
          </cell>
        </row>
        <row r="2677">
          <cell r="A2677" t="str">
            <v>TER-COM-005</v>
          </cell>
          <cell r="B2677" t="str">
            <v>COMPACTAÇÃO DE VALAS OU ÁREAS, MANUALMENTE A 95% DO PN, COM PLACA VIBRATÓRIA</v>
          </cell>
          <cell r="C2677" t="str">
            <v>M3</v>
          </cell>
          <cell r="D2677">
            <v>34.11</v>
          </cell>
        </row>
        <row r="2678">
          <cell r="A2678" t="str">
            <v>TER-COR-005</v>
          </cell>
          <cell r="B2678" t="str">
            <v>CORTE E DESATERRO PARA REGULARIZAÇÃO E ARRASTAMENTO NIVELADO A CURTA DISTÂNCIA COM LÂMINA</v>
          </cell>
          <cell r="C2678" t="str">
            <v>M3</v>
          </cell>
          <cell r="D2678">
            <v>2.38</v>
          </cell>
        </row>
        <row r="2679">
          <cell r="A2679" t="str">
            <v>TER-ESC-015</v>
          </cell>
          <cell r="B2679" t="str">
            <v>ESCAVAÇÃO E CARGA MECANIZADA EM MATERIAL DE 1ª CATEGORIA</v>
          </cell>
          <cell r="C2679" t="str">
            <v>M3</v>
          </cell>
          <cell r="D2679">
            <v>3.3</v>
          </cell>
        </row>
        <row r="2680">
          <cell r="A2680" t="str">
            <v>TER-ESC-020</v>
          </cell>
          <cell r="B2680" t="str">
            <v>ESCAVAÇÃO E CARGA MECANIZADA EM MATERIAL DE 2ª CATEGORIA</v>
          </cell>
          <cell r="C2680" t="str">
            <v>M3</v>
          </cell>
          <cell r="D2680">
            <v>4.4000000000000004</v>
          </cell>
        </row>
        <row r="2681">
          <cell r="A2681" t="str">
            <v>TER-ESC-050</v>
          </cell>
          <cell r="B2681" t="str">
            <v>ESCAVAÇÃO MANUAL DE TERRA (DESATERRO MANUAL)</v>
          </cell>
          <cell r="C2681" t="str">
            <v>M3</v>
          </cell>
          <cell r="D2681">
            <v>26.52</v>
          </cell>
        </row>
        <row r="2682">
          <cell r="A2682" t="str">
            <v>TER-ESC-035</v>
          </cell>
          <cell r="B2682" t="str">
            <v>ESCAVAÇÃO MANUAL DE VALAS H &lt;= 1,50 M</v>
          </cell>
          <cell r="C2682" t="str">
            <v>M3</v>
          </cell>
          <cell r="D2682">
            <v>45.08</v>
          </cell>
        </row>
        <row r="2683">
          <cell r="A2683" t="str">
            <v>TER-ESC-040</v>
          </cell>
          <cell r="B2683" t="str">
            <v>ESCAVAÇÃO MANUAL DE VALAS 1,50 M &lt; H &lt;= 3,00 M</v>
          </cell>
          <cell r="C2683" t="str">
            <v>M3</v>
          </cell>
          <cell r="D2683">
            <v>59.67</v>
          </cell>
        </row>
        <row r="2684">
          <cell r="A2684" t="str">
            <v>TER-ESC-045</v>
          </cell>
          <cell r="B2684" t="str">
            <v>ESCAVAÇÃO MANUAL DE VALAS 3,00 M &lt; H &lt;= 5,00 M</v>
          </cell>
          <cell r="C2684" t="str">
            <v>M3</v>
          </cell>
          <cell r="D2684">
            <v>79.56</v>
          </cell>
        </row>
        <row r="2685">
          <cell r="A2685" t="str">
            <v>TER-ESC-005</v>
          </cell>
          <cell r="B2685" t="str">
            <v>ESCAVAÇÃO MECÂNICA COM TRATOR, INCLUSIVE TRANSPORTE ATÉ 50 M EM MATERIAL DE 1ª CATEGORIA</v>
          </cell>
          <cell r="C2685" t="str">
            <v>M3</v>
          </cell>
          <cell r="D2685">
            <v>2.56</v>
          </cell>
        </row>
        <row r="2686">
          <cell r="A2686" t="str">
            <v>TER-ESC-010</v>
          </cell>
          <cell r="B2686" t="str">
            <v>ESCAVAÇÃO MECÂNICA COM TRATOR, INCLUSIVE TRANSPORTE ATÉ 50 M EM MATERIAL DE 2ª CATEGORIA</v>
          </cell>
          <cell r="C2686" t="str">
            <v>M3</v>
          </cell>
          <cell r="D2686">
            <v>3.63</v>
          </cell>
        </row>
        <row r="2687">
          <cell r="A2687" t="str">
            <v>TER-ESC-055</v>
          </cell>
          <cell r="B2687" t="str">
            <v>ESCAVAÇÃO MECÂNICA DE VALAS COM DESCARGA LATERAL H &lt;= 1,50 M</v>
          </cell>
          <cell r="C2687" t="str">
            <v>M3</v>
          </cell>
          <cell r="D2687">
            <v>4.3899999999999997</v>
          </cell>
        </row>
        <row r="2688">
          <cell r="A2688" t="str">
            <v>TER-ESC-060</v>
          </cell>
          <cell r="B2688" t="str">
            <v>ESCAVAÇÃO MECÂNICA DE VALAS COM DESCARGA LATERAL 1,50 M &lt; H &lt;= 3,00 M</v>
          </cell>
          <cell r="C2688" t="str">
            <v>M3</v>
          </cell>
          <cell r="D2688">
            <v>5.27</v>
          </cell>
        </row>
        <row r="2689">
          <cell r="A2689" t="str">
            <v>TER-ESC-065</v>
          </cell>
          <cell r="B2689" t="str">
            <v>ESCAVAÇÃO MECÂNICA DE VALAS COM DESCARGA LATERAL 3,00 M &lt; H &lt;= 5,00 M</v>
          </cell>
          <cell r="C2689" t="str">
            <v>M3</v>
          </cell>
          <cell r="D2689">
            <v>6.58</v>
          </cell>
        </row>
        <row r="2690">
          <cell r="A2690" t="str">
            <v>TER-ESC-075</v>
          </cell>
          <cell r="B2690" t="str">
            <v>ESCAVAÇÃO MECÂNICA DE VALAS COM DESCARGA SOBRE CAMINHÃO H &lt;= 1,50 M</v>
          </cell>
          <cell r="C2690" t="str">
            <v>M3</v>
          </cell>
          <cell r="D2690">
            <v>3.55</v>
          </cell>
        </row>
        <row r="2691">
          <cell r="A2691" t="str">
            <v>TER-ESC-090</v>
          </cell>
          <cell r="B2691" t="str">
            <v>ESCAVAÇÃO MECÂNICA DE VALAS COM DESCARGA SOBRE CAMINHÃO H &gt; 5,00 M</v>
          </cell>
          <cell r="C2691" t="str">
            <v>M3</v>
          </cell>
          <cell r="D2691">
            <v>6.32</v>
          </cell>
        </row>
        <row r="2692">
          <cell r="A2692" t="str">
            <v>TER-ESC-080</v>
          </cell>
          <cell r="B2692" t="str">
            <v>ESCAVAÇÃO MECÂNICA DE VALAS COM DESCARGA SOBRE CAMINHÃO 1,50 M &lt; H &lt;= 3,00 M</v>
          </cell>
          <cell r="C2692" t="str">
            <v>M3</v>
          </cell>
          <cell r="D2692">
            <v>4.2</v>
          </cell>
        </row>
        <row r="2693">
          <cell r="A2693" t="str">
            <v>TER-ESC-085</v>
          </cell>
          <cell r="B2693" t="str">
            <v>ESCAVAÇÃO MECÂNICA DE VALAS COM DESCARGA SOBRE CAMINHÃO 3,00 M &lt; H &lt;= 5,00 M</v>
          </cell>
          <cell r="C2693" t="str">
            <v>M3</v>
          </cell>
          <cell r="D2693">
            <v>5.27</v>
          </cell>
        </row>
        <row r="2694">
          <cell r="A2694" t="str">
            <v>TER-ESC-095</v>
          </cell>
          <cell r="B2694" t="str">
            <v>ESCAVAÇÃO MECÂNICA EM SOLO MOLE COM DESCARGA DIRETA SOBRE CAMINHÃO</v>
          </cell>
          <cell r="C2694" t="str">
            <v>M3</v>
          </cell>
          <cell r="D2694">
            <v>6.58</v>
          </cell>
        </row>
        <row r="2695">
          <cell r="A2695" t="str">
            <v>TER-ECR-005</v>
          </cell>
          <cell r="B2695" t="str">
            <v>ESCORAMENTO DE VALA TIPO CONTÍNUO EMPREGANDO PRANCHAS E LONGARINAS DE PEROBA</v>
          </cell>
          <cell r="C2695" t="str">
            <v>M2</v>
          </cell>
          <cell r="D2695">
            <v>58.89</v>
          </cell>
        </row>
        <row r="2696">
          <cell r="A2696" t="str">
            <v>TER-ECR-010</v>
          </cell>
          <cell r="B2696" t="str">
            <v>ESCORAMENTO DE VALA TIPO DESCONTÍNUO EMPREGANDO PRANCHAS E LONGARINAS DE PEROBA</v>
          </cell>
          <cell r="C2696" t="str">
            <v>M2</v>
          </cell>
          <cell r="D2696">
            <v>36.520000000000003</v>
          </cell>
        </row>
        <row r="2697">
          <cell r="A2697" t="str">
            <v>TER-REA-010</v>
          </cell>
          <cell r="B2697" t="str">
            <v>REATERRO COMPACTADO DE VALA COM EQUIPAMENTO PLACA VIBRATÓRIA</v>
          </cell>
          <cell r="C2697" t="str">
            <v>M3</v>
          </cell>
          <cell r="D2697">
            <v>28.32</v>
          </cell>
        </row>
        <row r="2698">
          <cell r="A2698" t="str">
            <v>TER-REA-005</v>
          </cell>
          <cell r="B2698" t="str">
            <v>REATERRO MANUAL DE VALA</v>
          </cell>
          <cell r="C2698" t="str">
            <v>M3</v>
          </cell>
          <cell r="D2698">
            <v>45.08</v>
          </cell>
        </row>
        <row r="2699">
          <cell r="A2699" t="str">
            <v>TER-REG-010</v>
          </cell>
          <cell r="B2699" t="str">
            <v>REGULARIZAÇÃO E COMPACTAÇÃO DE TERRENO COM PLACA VIBRATÓRIA</v>
          </cell>
          <cell r="C2699" t="str">
            <v>M2</v>
          </cell>
          <cell r="D2699">
            <v>2.33</v>
          </cell>
        </row>
        <row r="2700">
          <cell r="A2700" t="str">
            <v>TER-REG-015</v>
          </cell>
          <cell r="B2700" t="str">
            <v>REGULARIZAÇÃO E COMPACTAÇÃO DE TERRENO COM ROLO VIBRATÓRIO</v>
          </cell>
          <cell r="C2700" t="str">
            <v>M2</v>
          </cell>
          <cell r="D2700">
            <v>1.18</v>
          </cell>
        </row>
        <row r="2701">
          <cell r="A2701" t="str">
            <v>TER-REG-005</v>
          </cell>
          <cell r="B2701" t="str">
            <v>REGULARIZAÇÃO E COMPACTAÇÃO DE TERRENO MANUAL, COM SOQUETE</v>
          </cell>
          <cell r="C2701" t="str">
            <v>M2</v>
          </cell>
          <cell r="D2701">
            <v>6.4</v>
          </cell>
        </row>
        <row r="2702">
          <cell r="A2702" t="str">
            <v>-</v>
          </cell>
          <cell r="B2702" t="str">
            <v>TRA-001 - TRANSPORTES</v>
          </cell>
          <cell r="C2702" t="str">
            <v/>
          </cell>
          <cell r="D2702">
            <v>0</v>
          </cell>
        </row>
        <row r="2703">
          <cell r="A2703" t="str">
            <v>TRA-CAR-005</v>
          </cell>
          <cell r="B2703" t="str">
            <v>CARGA DE MATERIAL DE QUALQUER NATUREZA SOBRE CAMINHÃO - MANUAL</v>
          </cell>
          <cell r="C2703" t="str">
            <v>M3</v>
          </cell>
          <cell r="D2703">
            <v>26.52</v>
          </cell>
        </row>
        <row r="2704">
          <cell r="A2704" t="str">
            <v>TRA-CAR-010</v>
          </cell>
          <cell r="B2704" t="str">
            <v>CARGA DE MATERIAL DE QUALQUER NATUREZA SOBRE CAMINHÃO - MECÂNICA</v>
          </cell>
          <cell r="C2704" t="str">
            <v>M3</v>
          </cell>
          <cell r="D2704">
            <v>1.36</v>
          </cell>
        </row>
        <row r="2705">
          <cell r="A2705" t="str">
            <v>TRA-MAO-005</v>
          </cell>
          <cell r="B2705" t="str">
            <v>TRANSPORTE DE MATERIAL DE QUALQUER NATUREZA CARRINHO DE MÃO DMT &lt;= 50 M</v>
          </cell>
          <cell r="C2705" t="str">
            <v>M3</v>
          </cell>
          <cell r="D2705">
            <v>26.52</v>
          </cell>
        </row>
        <row r="2706">
          <cell r="A2706" t="str">
            <v>TRA-MAO-010</v>
          </cell>
          <cell r="B2706" t="str">
            <v>TRANSPORTE DE MATERIAL DE QUALQUER NATUREZA CARRINHO DE MÃO 50 M &lt; DMT &lt;= 100 M</v>
          </cell>
          <cell r="C2706" t="str">
            <v>M3</v>
          </cell>
          <cell r="D2706">
            <v>39.78</v>
          </cell>
        </row>
        <row r="2707">
          <cell r="A2707" t="str">
            <v>TRA-CAM-005</v>
          </cell>
          <cell r="B2707" t="str">
            <v>TRANSPORTE DE MATERIAL DE QUALQUER NATUREZA EM CAMINHÃO DMT &lt;= 1 KM (DENTRO DO PERÍMETRO URBANO)</v>
          </cell>
          <cell r="C2707" t="str">
            <v>M3</v>
          </cell>
          <cell r="D2707">
            <v>3.33</v>
          </cell>
        </row>
        <row r="2708">
          <cell r="A2708" t="str">
            <v>TRA-CAM-020</v>
          </cell>
          <cell r="B2708" t="str">
            <v>TRANSPORTE DE MATERIAL DE QUALQUER NATUREZA EM CAMINHÃO DMT &gt; 5 KM (DENTRO DO PERÍMETRO URBANO)</v>
          </cell>
          <cell r="C2708" t="str">
            <v>M3XKM</v>
          </cell>
          <cell r="D2708">
            <v>3.2</v>
          </cell>
        </row>
        <row r="2709">
          <cell r="A2709" t="str">
            <v>TRA-CAM-010</v>
          </cell>
          <cell r="B2709" t="str">
            <v>TRANSPORTE DE MATERIAL DE QUALQUER NATUREZA EM CAMINHÃO 1 KM &lt; DMT &lt;= 2 KM (DENTRO DO PERÍMETRO URBANO)</v>
          </cell>
          <cell r="C2709" t="str">
            <v>M3</v>
          </cell>
          <cell r="D2709">
            <v>11.35</v>
          </cell>
        </row>
        <row r="2710">
          <cell r="A2710" t="str">
            <v>TRA-CAM-015</v>
          </cell>
          <cell r="B2710" t="str">
            <v>TRANSPORTE DE MATERIAL DE QUALQUER NATUREZA EM CAMINHÃO 2 KM &lt; DMT &lt;= 5 KM (DENTRO DO PERÍMETRO URBANO)</v>
          </cell>
          <cell r="C2710" t="str">
            <v>M3XKM</v>
          </cell>
          <cell r="D2710">
            <v>3.33</v>
          </cell>
        </row>
        <row r="2711">
          <cell r="A2711" t="str">
            <v>TRA-CAÇ-015</v>
          </cell>
          <cell r="B2711" t="str">
            <v>TRANSPORTE DE MATERIAL DEMOLIDO EM CAÇAMBA</v>
          </cell>
          <cell r="C2711" t="str">
            <v>M3</v>
          </cell>
          <cell r="D2711">
            <v>20</v>
          </cell>
        </row>
        <row r="2712">
          <cell r="A2712" t="str">
            <v>TRA-CAÇ-016</v>
          </cell>
          <cell r="B2712" t="str">
            <v>TRANSPORTE DE MATERIAL DEMOLIDO EM CAÇAMBA (MUNICÍPIO: BELO HORIZONTE)</v>
          </cell>
          <cell r="C2712" t="str">
            <v>M3</v>
          </cell>
          <cell r="D2712">
            <v>44</v>
          </cell>
        </row>
        <row r="2713">
          <cell r="A2713" t="str">
            <v>-</v>
          </cell>
          <cell r="B2713" t="str">
            <v>URB-001  - URBANIZAÇÃO E OBRAS COMPLEMENTARES</v>
          </cell>
          <cell r="C2713" t="str">
            <v/>
          </cell>
          <cell r="D2713">
            <v>0</v>
          </cell>
        </row>
        <row r="2714">
          <cell r="A2714" t="str">
            <v>URB-COR-005</v>
          </cell>
          <cell r="B2714" t="str">
            <v>CORDÃO DE CONCRETO PRÉ-MOLDADO BOLEADO 10 X 10 CM</v>
          </cell>
          <cell r="C2714" t="str">
            <v>M</v>
          </cell>
          <cell r="D2714">
            <v>26.73</v>
          </cell>
        </row>
        <row r="2715">
          <cell r="A2715" t="str">
            <v>URB-DRE-010</v>
          </cell>
          <cell r="B2715" t="str">
            <v>FORNECIMENTO E LANÇAMENTO DE AREIA EM DRENO E PÁTIO</v>
          </cell>
          <cell r="C2715" t="str">
            <v>M3</v>
          </cell>
          <cell r="D2715">
            <v>100.79</v>
          </cell>
        </row>
        <row r="2716">
          <cell r="A2716" t="str">
            <v>URB-DRE-005</v>
          </cell>
          <cell r="B2716" t="str">
            <v>FORNECIMENTO E LANÇAMENTO DE BRITA EM DRENO E PÁTIO</v>
          </cell>
          <cell r="C2716" t="str">
            <v>M3</v>
          </cell>
          <cell r="D2716">
            <v>108.63</v>
          </cell>
        </row>
        <row r="2717">
          <cell r="A2717" t="str">
            <v>URB-DRE-015</v>
          </cell>
          <cell r="B2717" t="str">
            <v>FORNECIMENTO E LANÇAMENTO DE CASCALHO EM DRENO E PÁTIO</v>
          </cell>
          <cell r="C2717" t="str">
            <v>M3</v>
          </cell>
          <cell r="D2717">
            <v>69.81</v>
          </cell>
        </row>
        <row r="2718">
          <cell r="A2718" t="str">
            <v>URB-PAS-015</v>
          </cell>
          <cell r="B2718" t="str">
            <v>LANÇAMENTO E ESPALHAMENTO DE SOLO EM ÁREA DE PASSEIO</v>
          </cell>
          <cell r="C2718" t="str">
            <v>M3</v>
          </cell>
          <cell r="D2718">
            <v>15.24</v>
          </cell>
        </row>
        <row r="2719">
          <cell r="A2719" t="str">
            <v>URB-MFC-015</v>
          </cell>
          <cell r="B2719" t="str">
            <v>MEIO-FIO DE CONCRETO FUNDIDO "IN LOCO" 15 X 45 CM</v>
          </cell>
          <cell r="C2719" t="str">
            <v>M</v>
          </cell>
          <cell r="D2719">
            <v>66.08</v>
          </cell>
        </row>
        <row r="2720">
          <cell r="A2720" t="str">
            <v>URB-MFC-005</v>
          </cell>
          <cell r="B2720" t="str">
            <v>MEIO-FIO DE CONCRETO PRÉ-MOLDADO TIPO A - (12 X 16,7 X 35) CM, INCLUSIVE ESCAVAÇÃO E REATERRO</v>
          </cell>
          <cell r="C2720" t="str">
            <v>M</v>
          </cell>
          <cell r="D2720">
            <v>40.47</v>
          </cell>
        </row>
        <row r="2721">
          <cell r="A2721" t="str">
            <v>URB-MFC-010</v>
          </cell>
          <cell r="B2721" t="str">
            <v>MEIO-FIO DE CONCRETO PRÉ-MOLDADO TIPO B - (12 X 18 X 45) CM, INCLUSIVE ESCAVAÇÃO E REATERRO</v>
          </cell>
          <cell r="C2721" t="str">
            <v>M</v>
          </cell>
          <cell r="D2721">
            <v>50.57</v>
          </cell>
        </row>
        <row r="2722">
          <cell r="A2722" t="str">
            <v>URB-PAS-010</v>
          </cell>
          <cell r="B2722" t="str">
            <v>PASSEIO/PAVIMENTO ECOLÓGICO INTERTRAVADOS E = 6 CM, INCLUSIVE COLCHÃO DE AREIA E = 6 CM</v>
          </cell>
          <cell r="C2722" t="str">
            <v>M2</v>
          </cell>
          <cell r="D2722">
            <v>56.03</v>
          </cell>
        </row>
        <row r="2723">
          <cell r="A2723" t="str">
            <v>URB-PAS-006</v>
          </cell>
          <cell r="B2723" t="str">
            <v>PASSEIOS DE CONCRETO E = 6 CM, FCK = 10 MPA, JUNTA SECA</v>
          </cell>
          <cell r="C2723" t="str">
            <v>M2</v>
          </cell>
          <cell r="D2723">
            <v>37.11</v>
          </cell>
        </row>
        <row r="2724">
          <cell r="A2724" t="str">
            <v>URB-PAS-005</v>
          </cell>
          <cell r="B2724" t="str">
            <v>PASSEIOS DE CONCRETO E = 8 CM, FCK = 15 MPA PADRÃO PREFEITURA</v>
          </cell>
          <cell r="C2724" t="str">
            <v>M2</v>
          </cell>
          <cell r="D2724">
            <v>43.16</v>
          </cell>
        </row>
        <row r="2725">
          <cell r="A2725" t="str">
            <v>URB-RAM-005</v>
          </cell>
          <cell r="B2725" t="str">
            <v>RAMPA PARA ACESSO DE DEFICIENTE, EM CONCRETO SIMPLES FCK = 25 MPA, DESEMPENADA, COM PINTURA INDICATIVA, 02 DEMÃOS</v>
          </cell>
          <cell r="C2725" t="str">
            <v>U</v>
          </cell>
          <cell r="D2725">
            <v>261.01</v>
          </cell>
        </row>
        <row r="2726">
          <cell r="A2726" t="str">
            <v>URB-MFG-005</v>
          </cell>
          <cell r="B2726" t="str">
            <v>REMOÇÃO E REASSENTAMENTO DE MEIO-FIO DE GNAISSE COM REAPROVEITAMENTO</v>
          </cell>
          <cell r="C2726" t="str">
            <v>M</v>
          </cell>
          <cell r="D2726">
            <v>38.19</v>
          </cell>
        </row>
        <row r="2727">
          <cell r="A2727" t="str">
            <v>URB-MFC-020</v>
          </cell>
          <cell r="B2727" t="str">
            <v>REMOÇÃO E REASSENTAMENTO DE MEIO-FIO PRÉ-MOLDADO DE CONCRETO COM REAPROVEITAMENTO</v>
          </cell>
          <cell r="C2727" t="str">
            <v>M</v>
          </cell>
          <cell r="D2727">
            <v>25.65</v>
          </cell>
        </row>
        <row r="2728">
          <cell r="A2728" t="str">
            <v>-</v>
          </cell>
          <cell r="B2728" t="str">
            <v>VID-001  - VIDROS, ESPELHOS E ACESSÓRIOS</v>
          </cell>
          <cell r="C2728" t="str">
            <v/>
          </cell>
          <cell r="D2728">
            <v>0</v>
          </cell>
        </row>
        <row r="2729">
          <cell r="A2729" t="str">
            <v>VID-ESP-010</v>
          </cell>
          <cell r="B2729" t="str">
            <v>ESPELHO COM MOLDURA EM ALUMÍNIO PARA PNE (60 X 90)CM</v>
          </cell>
          <cell r="C2729" t="str">
            <v>U</v>
          </cell>
          <cell r="D2729">
            <v>184.99</v>
          </cell>
        </row>
        <row r="2730">
          <cell r="A2730" t="str">
            <v>VID-ESP-015</v>
          </cell>
          <cell r="B2730" t="str">
            <v>ESPELHO (40 X 60) CM, E = 4 MM, COLOCADO COM PARAFUSO FINESSON</v>
          </cell>
          <cell r="C2730" t="str">
            <v>U</v>
          </cell>
          <cell r="D2730">
            <v>76.38</v>
          </cell>
        </row>
        <row r="2731">
          <cell r="A2731" t="str">
            <v>VID-ESP-005</v>
          </cell>
          <cell r="B2731" t="str">
            <v>ESPELHO (60 X 90) CM, E = 4 MM, COLOCADO COM PARAFUSO FINESSON</v>
          </cell>
          <cell r="C2731" t="str">
            <v>U</v>
          </cell>
          <cell r="D2731">
            <v>131.21</v>
          </cell>
        </row>
        <row r="2732">
          <cell r="A2732" t="str">
            <v>VID-ARA-005</v>
          </cell>
          <cell r="B2732" t="str">
            <v>VIDRO ARAMADO E = 7 MM, COLOCADO</v>
          </cell>
          <cell r="C2732" t="str">
            <v>M2</v>
          </cell>
          <cell r="D2732">
            <v>190.06</v>
          </cell>
        </row>
        <row r="2733">
          <cell r="A2733" t="str">
            <v>VID-LIS-005</v>
          </cell>
          <cell r="B2733" t="str">
            <v>VIDRO COMUM LISO INCOLOR, ESP. 3MM, INCLUSIVE FIXAÇÃO E VEDAÇÃO COM GUARNIÇÃO/GAXETA DE BORRACHA NEOPREME, FORNECIMENTO E INSTALAÇÃO, EXCLUSIVE CAIXILHO/PERFIL</v>
          </cell>
          <cell r="C2733" t="str">
            <v>M2</v>
          </cell>
          <cell r="D2733">
            <v>75.260000000000005</v>
          </cell>
        </row>
        <row r="2734">
          <cell r="A2734" t="str">
            <v>VID-LIS-010</v>
          </cell>
          <cell r="B2734" t="str">
            <v>VIDRO COMUM LISO INCOLOR, ESP. 4MM, INCLUSIVE FIXAÇÃO E VEDAÇÃO COM GUARNIÇÃO/GAXETA DE BORRACHA NEOPREME, FORNECIMENTO E INSTALAÇÃO, EXCLUSIVE CAIXILHO/PERFIL</v>
          </cell>
          <cell r="C2734" t="str">
            <v>M2</v>
          </cell>
          <cell r="D2734">
            <v>91.64</v>
          </cell>
        </row>
        <row r="2735">
          <cell r="A2735" t="str">
            <v>VID-LIS-015</v>
          </cell>
          <cell r="B2735" t="str">
            <v>VIDRO COMUM LISO INCOLOR, ESP. 6MM, INCLUSIVE FIXAÇÃO E VEDAÇÃO COM GUARNIÇÃO/GAXETA DE BORRACHA NEOPREME, FORNECIMENTO E INSTALAÇÃO, EXCLUSIVE CAIXILHO/PERFIL</v>
          </cell>
          <cell r="C2735" t="str">
            <v>M2</v>
          </cell>
          <cell r="D2735">
            <v>121.3</v>
          </cell>
        </row>
        <row r="2736">
          <cell r="A2736" t="str">
            <v>VID-FAN-010</v>
          </cell>
          <cell r="B2736" t="str">
            <v>VIDRO IMPRESSO (FANTASIA) TIPO CANELADO OU MARTELADO INCOLOR, ESP. 3MM OU 4MM, INCLUSIVE FIXAÇÃO E VEDAÇÃO COM GUARNIÇÃO/GAXETA DE BORRACHA NEOPREME, FORNECIMENTO E INSTALAÇÃO, EXCLUSIVE CAIXILHO/PERFIL</v>
          </cell>
          <cell r="C2736" t="str">
            <v>M2</v>
          </cell>
          <cell r="D2736">
            <v>79.78</v>
          </cell>
        </row>
        <row r="2737">
          <cell r="A2737" t="str">
            <v>VID-FAN-005</v>
          </cell>
          <cell r="B2737" t="str">
            <v>VIDRO IMPRESSO (FANTASIA) TIPO MINI-BOREAL, ESP. 3MM, INCLUSIVE FIXAÇÃO E VEDAÇÃO COM GUARNIÇÃO/GAXETA DE BORRACHA NEOPREME, FORNECIMENTO E INSTALAÇÃO, EXCLUSIVE CAIXILHO/PERFIL</v>
          </cell>
          <cell r="C2737" t="str">
            <v>M2</v>
          </cell>
          <cell r="D2737">
            <v>73.13</v>
          </cell>
        </row>
        <row r="2738">
          <cell r="A2738" t="str">
            <v>VID-TEM-015</v>
          </cell>
          <cell r="B2738" t="str">
            <v>VIDRO TEMPERADO INCOLOR, ESP. 10MM, INCLUSIVE FIXAÇÃO E VEDAÇÃO COM GUARNIÇÃO/GAXETA DE BORRACHA NEOPREME, FORNECIMENTO E INSTALAÇÃO, EXCLUSIVE CAIXILHO/PERFIL</v>
          </cell>
          <cell r="C2738" t="str">
            <v>M2</v>
          </cell>
          <cell r="D2738">
            <v>207.73</v>
          </cell>
        </row>
        <row r="2739">
          <cell r="A2739" t="str">
            <v>VID-TEM-005</v>
          </cell>
          <cell r="B2739" t="str">
            <v>VIDRO TEMPERADO INCOLOR, ESP. 6MM, INCLUSIVE FIXAÇÃO E VEDAÇÃO COM GUARNIÇÃO/GAXETA DE BORRACHA NEOPREME, FORNECIMENTO E INSTALAÇÃO, EXCLUSIVE CAIXILHO/PERFIL</v>
          </cell>
          <cell r="C2739" t="str">
            <v>M2</v>
          </cell>
          <cell r="D2739">
            <v>132.32</v>
          </cell>
        </row>
        <row r="2740">
          <cell r="A2740" t="str">
            <v>VID-TEM-010</v>
          </cell>
          <cell r="B2740" t="str">
            <v>VIDRO TEMPERADO INCOLOR, ESP. 8MM, INCLUSIVE FIXAÇÃO E VEDAÇÃO COM GUARNIÇÃO/GAXETA DE BORRACHA NEOPREME, FORNECIMENTO E INSTALAÇÃO, EXCLUSIVE CAIXILHO/PERFIL</v>
          </cell>
          <cell r="C2740" t="str">
            <v>M2</v>
          </cell>
          <cell r="D2740">
            <v>165.48</v>
          </cell>
        </row>
        <row r="2741">
          <cell r="A2741">
            <v>0</v>
          </cell>
          <cell r="B2741">
            <v>0</v>
          </cell>
          <cell r="C2741">
            <v>0</v>
          </cell>
          <cell r="D2741">
            <v>0</v>
          </cell>
        </row>
        <row r="2742">
          <cell r="A2742">
            <v>0</v>
          </cell>
          <cell r="B2742">
            <v>0</v>
          </cell>
          <cell r="C2742">
            <v>0</v>
          </cell>
          <cell r="D2742">
            <v>0</v>
          </cell>
        </row>
        <row r="2743">
          <cell r="A2743">
            <v>0</v>
          </cell>
          <cell r="B2743">
            <v>0</v>
          </cell>
          <cell r="C2743">
            <v>0</v>
          </cell>
          <cell r="D2743">
            <v>0</v>
          </cell>
        </row>
        <row r="2744">
          <cell r="A2744">
            <v>0</v>
          </cell>
          <cell r="B2744">
            <v>0</v>
          </cell>
          <cell r="C2744">
            <v>0</v>
          </cell>
          <cell r="D2744">
            <v>0</v>
          </cell>
        </row>
        <row r="2745">
          <cell r="A2745">
            <v>0</v>
          </cell>
          <cell r="B2745">
            <v>0</v>
          </cell>
          <cell r="C2745">
            <v>0</v>
          </cell>
          <cell r="D2745">
            <v>0</v>
          </cell>
        </row>
        <row r="2746">
          <cell r="A2746">
            <v>0</v>
          </cell>
          <cell r="B2746">
            <v>0</v>
          </cell>
          <cell r="C2746">
            <v>0</v>
          </cell>
          <cell r="D2746">
            <v>0</v>
          </cell>
        </row>
        <row r="2747">
          <cell r="A2747">
            <v>0</v>
          </cell>
          <cell r="B2747">
            <v>0</v>
          </cell>
          <cell r="C2747">
            <v>0</v>
          </cell>
          <cell r="D2747">
            <v>0</v>
          </cell>
        </row>
        <row r="2748">
          <cell r="A2748">
            <v>0</v>
          </cell>
          <cell r="B2748">
            <v>0</v>
          </cell>
          <cell r="C2748">
            <v>0</v>
          </cell>
          <cell r="D2748">
            <v>0</v>
          </cell>
        </row>
        <row r="2749">
          <cell r="A2749">
            <v>0</v>
          </cell>
          <cell r="B2749">
            <v>0</v>
          </cell>
          <cell r="C2749">
            <v>0</v>
          </cell>
          <cell r="D2749">
            <v>0</v>
          </cell>
        </row>
        <row r="2750">
          <cell r="A2750">
            <v>0</v>
          </cell>
          <cell r="B2750">
            <v>0</v>
          </cell>
          <cell r="C2750">
            <v>0</v>
          </cell>
          <cell r="D2750">
            <v>0</v>
          </cell>
        </row>
        <row r="2751">
          <cell r="A2751">
            <v>0</v>
          </cell>
          <cell r="B2751">
            <v>0</v>
          </cell>
          <cell r="C2751">
            <v>0</v>
          </cell>
          <cell r="D2751">
            <v>0</v>
          </cell>
        </row>
        <row r="2752">
          <cell r="A2752">
            <v>0</v>
          </cell>
          <cell r="B2752">
            <v>0</v>
          </cell>
          <cell r="C2752">
            <v>0</v>
          </cell>
          <cell r="D2752">
            <v>0</v>
          </cell>
        </row>
        <row r="2753">
          <cell r="A2753">
            <v>0</v>
          </cell>
          <cell r="B2753">
            <v>0</v>
          </cell>
          <cell r="C2753">
            <v>0</v>
          </cell>
          <cell r="D2753">
            <v>0</v>
          </cell>
        </row>
        <row r="2754">
          <cell r="A2754">
            <v>0</v>
          </cell>
          <cell r="B2754">
            <v>0</v>
          </cell>
          <cell r="C2754">
            <v>0</v>
          </cell>
          <cell r="D2754">
            <v>0</v>
          </cell>
        </row>
        <row r="2755">
          <cell r="A2755">
            <v>0</v>
          </cell>
          <cell r="B2755">
            <v>0</v>
          </cell>
          <cell r="C2755">
            <v>0</v>
          </cell>
          <cell r="D2755">
            <v>0</v>
          </cell>
        </row>
        <row r="2756">
          <cell r="A2756">
            <v>0</v>
          </cell>
          <cell r="B2756">
            <v>0</v>
          </cell>
          <cell r="C2756">
            <v>0</v>
          </cell>
          <cell r="D2756">
            <v>0</v>
          </cell>
        </row>
        <row r="2757">
          <cell r="A2757">
            <v>0</v>
          </cell>
          <cell r="B2757">
            <v>0</v>
          </cell>
          <cell r="C2757">
            <v>0</v>
          </cell>
          <cell r="D2757">
            <v>0</v>
          </cell>
        </row>
        <row r="2758">
          <cell r="A2758">
            <v>0</v>
          </cell>
          <cell r="B2758">
            <v>0</v>
          </cell>
          <cell r="C2758">
            <v>0</v>
          </cell>
          <cell r="D2758">
            <v>0</v>
          </cell>
        </row>
        <row r="2759">
          <cell r="A2759">
            <v>0</v>
          </cell>
          <cell r="B2759">
            <v>0</v>
          </cell>
          <cell r="C2759">
            <v>0</v>
          </cell>
          <cell r="D2759">
            <v>0</v>
          </cell>
        </row>
        <row r="2760">
          <cell r="A2760">
            <v>0</v>
          </cell>
          <cell r="B2760">
            <v>0</v>
          </cell>
          <cell r="C2760">
            <v>0</v>
          </cell>
          <cell r="D2760">
            <v>0</v>
          </cell>
        </row>
        <row r="2761">
          <cell r="A2761">
            <v>0</v>
          </cell>
          <cell r="B2761">
            <v>0</v>
          </cell>
          <cell r="C2761">
            <v>0</v>
          </cell>
          <cell r="D2761">
            <v>0</v>
          </cell>
        </row>
        <row r="2762">
          <cell r="A2762">
            <v>0</v>
          </cell>
          <cell r="B2762">
            <v>0</v>
          </cell>
          <cell r="C2762">
            <v>0</v>
          </cell>
          <cell r="D2762">
            <v>0</v>
          </cell>
        </row>
        <row r="2763">
          <cell r="A2763">
            <v>0</v>
          </cell>
          <cell r="B2763">
            <v>0</v>
          </cell>
          <cell r="C2763">
            <v>0</v>
          </cell>
          <cell r="D276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SENHOR"/>
      <sheetName val="SINAPI JUNHO-2019"/>
      <sheetName val="SETOP ABRIL-2019"/>
      <sheetName val="CRONOGRAMA"/>
      <sheetName val="COMPOSIÇÃO"/>
      <sheetName val="COTAÇÃO"/>
    </sheetNames>
    <sheetDataSet>
      <sheetData sheetId="0">
        <row r="43">
          <cell r="H43" t="str">
            <v>ED-49638</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BS ALGODÃO"/>
      <sheetName val="SINAPI JUNHO-2019"/>
      <sheetName val="SETOP ABRIL-2019"/>
      <sheetName val="CRONOGRAMA"/>
      <sheetName val="COMPOSIÇÃO"/>
      <sheetName val="COTAÇÃO"/>
    </sheetNames>
    <sheetDataSet>
      <sheetData sheetId="0">
        <row r="366">
          <cell r="H366">
            <v>96973</v>
          </cell>
        </row>
        <row r="367">
          <cell r="H367">
            <v>96977</v>
          </cell>
        </row>
        <row r="368">
          <cell r="H368">
            <v>96989</v>
          </cell>
        </row>
        <row r="369">
          <cell r="H369">
            <v>96988</v>
          </cell>
        </row>
        <row r="370">
          <cell r="H370">
            <v>96984</v>
          </cell>
        </row>
        <row r="371">
          <cell r="H371">
            <v>96986</v>
          </cell>
        </row>
        <row r="372">
          <cell r="H372">
            <v>98111</v>
          </cell>
        </row>
        <row r="373">
          <cell r="H373" t="str">
            <v>ED-51071</v>
          </cell>
        </row>
        <row r="374">
          <cell r="H374" t="str">
            <v>ED-51079</v>
          </cell>
        </row>
        <row r="375">
          <cell r="H375">
            <v>79480</v>
          </cell>
        </row>
        <row r="376">
          <cell r="H376" t="str">
            <v>ED-51054</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U3791"/>
  <sheetViews>
    <sheetView showGridLines="0" view="pageBreakPreview" zoomScale="70" zoomScaleNormal="55" zoomScaleSheetLayoutView="70" zoomScalePageLayoutView="70" workbookViewId="0">
      <selection activeCell="O93" sqref="O93"/>
    </sheetView>
  </sheetViews>
  <sheetFormatPr defaultColWidth="9.140625" defaultRowHeight="15.75" zeroHeight="1"/>
  <cols>
    <col min="1" max="1" width="10.5703125" style="1" bestFit="1" customWidth="1"/>
    <col min="2" max="2" width="15.85546875" style="1" customWidth="1"/>
    <col min="3" max="3" width="20.5703125" style="1" customWidth="1"/>
    <col min="4" max="4" width="16.28515625" style="5" customWidth="1"/>
    <col min="5" max="6" width="15.42578125" style="1" customWidth="1"/>
    <col min="7" max="7" width="22.7109375" style="1" customWidth="1"/>
    <col min="8" max="8" width="18.7109375" style="1" customWidth="1"/>
    <col min="9" max="9" width="21.7109375" style="1" customWidth="1"/>
    <col min="10" max="10" width="15.42578125" style="1" customWidth="1"/>
    <col min="11" max="11" width="17.85546875" style="1" customWidth="1"/>
    <col min="12" max="12" width="78" style="1" hidden="1" customWidth="1"/>
    <col min="13" max="14" width="20.85546875" style="1" customWidth="1"/>
    <col min="15" max="15" width="28" style="124" customWidth="1"/>
    <col min="16" max="16" width="30.140625" style="97" customWidth="1"/>
    <col min="17" max="18" width="30.140625" style="12" customWidth="1"/>
    <col min="19" max="19" width="38.42578125" style="12" customWidth="1"/>
    <col min="20" max="20" width="21" style="12" customWidth="1"/>
    <col min="21" max="21" width="23.7109375" style="12" bestFit="1" customWidth="1"/>
    <col min="22" max="16384" width="9.140625" style="12"/>
  </cols>
  <sheetData>
    <row r="1" spans="1:21" s="4" customFormat="1" ht="29.25" customHeight="1" thickBot="1">
      <c r="A1" s="179" t="s">
        <v>303</v>
      </c>
      <c r="B1" s="179"/>
      <c r="C1" s="179"/>
      <c r="D1" s="179"/>
      <c r="E1" s="179"/>
      <c r="F1" s="179"/>
      <c r="G1" s="179"/>
      <c r="H1" s="179"/>
      <c r="I1" s="179"/>
      <c r="J1" s="179"/>
      <c r="K1" s="179"/>
      <c r="L1" s="179"/>
      <c r="M1" s="179"/>
      <c r="N1" s="179"/>
      <c r="O1" s="126" t="s">
        <v>8</v>
      </c>
      <c r="P1" s="104" t="s">
        <v>440</v>
      </c>
      <c r="Q1" s="84"/>
      <c r="R1" s="84"/>
    </row>
    <row r="2" spans="1:21" s="4" customFormat="1" ht="16.5" thickTop="1">
      <c r="A2" s="195" t="s">
        <v>7</v>
      </c>
      <c r="B2" s="195"/>
      <c r="C2" s="195"/>
      <c r="D2" s="5"/>
      <c r="E2" s="197" t="s">
        <v>6</v>
      </c>
      <c r="F2" s="187"/>
      <c r="G2" s="187"/>
      <c r="H2" s="19"/>
      <c r="I2" s="19"/>
      <c r="J2" s="51"/>
      <c r="K2" s="187" t="s">
        <v>5</v>
      </c>
      <c r="L2" s="187"/>
      <c r="M2" s="187"/>
      <c r="N2" s="187"/>
      <c r="O2" s="187"/>
      <c r="P2" s="105"/>
      <c r="Q2" s="18"/>
      <c r="R2" s="18"/>
    </row>
    <row r="3" spans="1:21" s="4" customFormat="1" ht="15.75" customHeight="1">
      <c r="A3" s="210" t="s">
        <v>306</v>
      </c>
      <c r="B3" s="210"/>
      <c r="C3" s="210"/>
      <c r="D3" s="210"/>
      <c r="E3" s="196"/>
      <c r="F3" s="193"/>
      <c r="G3" s="193"/>
      <c r="H3" s="6"/>
      <c r="I3" s="6"/>
      <c r="J3" s="40"/>
      <c r="K3" s="193"/>
      <c r="L3" s="193"/>
      <c r="M3" s="193"/>
      <c r="N3" s="193"/>
      <c r="O3" s="193"/>
      <c r="P3" s="106"/>
      <c r="Q3" s="18"/>
      <c r="R3" s="18"/>
    </row>
    <row r="4" spans="1:21" s="4" customFormat="1">
      <c r="A4" s="210"/>
      <c r="B4" s="210"/>
      <c r="C4" s="210"/>
      <c r="D4" s="210"/>
      <c r="E4" s="196"/>
      <c r="F4" s="193"/>
      <c r="G4" s="193"/>
      <c r="H4" s="6"/>
      <c r="I4" s="6"/>
      <c r="J4" s="40"/>
      <c r="K4" s="193"/>
      <c r="L4" s="193"/>
      <c r="M4" s="193"/>
      <c r="N4" s="193"/>
      <c r="O4" s="193"/>
      <c r="P4" s="106"/>
      <c r="Q4" s="18"/>
      <c r="R4" s="18"/>
    </row>
    <row r="5" spans="1:21" s="4" customFormat="1" ht="13.15" customHeight="1">
      <c r="A5" s="211"/>
      <c r="B5" s="211"/>
      <c r="C5" s="211"/>
      <c r="D5" s="211"/>
      <c r="E5" s="20"/>
      <c r="F5" s="6"/>
      <c r="G5" s="6"/>
      <c r="H5" s="6"/>
      <c r="I5" s="6"/>
      <c r="J5" s="40"/>
      <c r="K5" s="38"/>
      <c r="L5" s="38"/>
      <c r="M5" s="38"/>
      <c r="N5" s="39"/>
      <c r="O5" s="123"/>
      <c r="P5" s="106"/>
      <c r="Q5" s="18"/>
      <c r="R5" s="18"/>
    </row>
    <row r="6" spans="1:21" s="4" customFormat="1" ht="15.75" customHeight="1">
      <c r="A6" s="188" t="s">
        <v>11</v>
      </c>
      <c r="B6" s="189"/>
      <c r="C6" s="191">
        <v>43738</v>
      </c>
      <c r="D6" s="191"/>
      <c r="E6" s="38"/>
      <c r="F6" s="15"/>
      <c r="G6" s="15"/>
      <c r="H6" s="15"/>
      <c r="I6" s="15"/>
      <c r="J6" s="15"/>
      <c r="K6" s="198" t="s">
        <v>441</v>
      </c>
      <c r="L6" s="182"/>
      <c r="M6" s="182"/>
      <c r="N6" s="182"/>
      <c r="O6" s="182"/>
      <c r="P6" s="182"/>
      <c r="Q6" s="88"/>
      <c r="R6" s="88"/>
    </row>
    <row r="7" spans="1:21" s="4" customFormat="1" ht="16.149999999999999" customHeight="1">
      <c r="A7" s="188" t="s">
        <v>34</v>
      </c>
      <c r="B7" s="189"/>
      <c r="C7" s="192">
        <v>0.26519999999999999</v>
      </c>
      <c r="D7" s="192"/>
      <c r="E7" s="38"/>
      <c r="F7" s="15"/>
      <c r="G7" s="15"/>
      <c r="H7" s="15"/>
      <c r="I7" s="15"/>
      <c r="J7" s="15"/>
      <c r="K7" s="198" t="s">
        <v>442</v>
      </c>
      <c r="L7" s="182"/>
      <c r="M7" s="182"/>
      <c r="N7" s="182"/>
      <c r="O7" s="182"/>
      <c r="P7" s="182"/>
      <c r="Q7" s="88"/>
      <c r="R7" s="88"/>
    </row>
    <row r="8" spans="1:21" s="4" customFormat="1" ht="16.5" customHeight="1" thickBot="1">
      <c r="A8" s="47"/>
      <c r="B8" s="47"/>
      <c r="C8" s="48"/>
      <c r="D8" s="48"/>
      <c r="E8" s="49"/>
      <c r="F8" s="48"/>
      <c r="G8" s="48"/>
      <c r="H8" s="48"/>
      <c r="I8" s="48"/>
      <c r="J8" s="50"/>
      <c r="K8" s="199" t="s">
        <v>443</v>
      </c>
      <c r="L8" s="200"/>
      <c r="M8" s="200"/>
      <c r="N8" s="200"/>
      <c r="O8" s="200"/>
      <c r="P8" s="200"/>
      <c r="Q8" s="89"/>
      <c r="R8" s="89"/>
    </row>
    <row r="9" spans="1:21" s="4" customFormat="1" ht="30" customHeight="1" thickBot="1">
      <c r="A9" s="190" t="s">
        <v>304</v>
      </c>
      <c r="B9" s="190"/>
      <c r="C9" s="190"/>
      <c r="D9" s="190"/>
      <c r="E9" s="190"/>
      <c r="F9" s="190"/>
      <c r="G9" s="190"/>
      <c r="H9" s="190"/>
      <c r="I9" s="190"/>
      <c r="J9" s="190"/>
      <c r="K9" s="190"/>
      <c r="L9" s="190"/>
      <c r="M9" s="190"/>
      <c r="N9" s="190"/>
      <c r="O9" s="190"/>
      <c r="P9" s="190"/>
      <c r="Q9" s="90"/>
      <c r="R9" s="90"/>
    </row>
    <row r="10" spans="1:21" s="4" customFormat="1" ht="30" customHeight="1">
      <c r="A10" s="74"/>
      <c r="B10" s="194" t="s">
        <v>9</v>
      </c>
      <c r="C10" s="194"/>
      <c r="D10" s="194"/>
      <c r="E10" s="194"/>
      <c r="F10" s="194"/>
      <c r="G10" s="194"/>
      <c r="H10" s="194"/>
      <c r="I10" s="194"/>
      <c r="J10" s="194"/>
      <c r="K10" s="194"/>
      <c r="L10" s="194"/>
      <c r="M10" s="194"/>
      <c r="N10" s="194"/>
      <c r="O10" s="194"/>
      <c r="P10" s="107"/>
      <c r="Q10" s="91"/>
      <c r="R10" s="91"/>
    </row>
    <row r="11" spans="1:21" s="4" customFormat="1" ht="15" customHeight="1">
      <c r="A11" s="52"/>
      <c r="B11" s="52"/>
      <c r="C11" s="52"/>
      <c r="D11" s="53"/>
      <c r="E11" s="52"/>
      <c r="F11" s="52"/>
      <c r="G11" s="52"/>
      <c r="H11" s="52"/>
      <c r="I11" s="52"/>
      <c r="J11" s="52"/>
      <c r="K11" s="52"/>
      <c r="L11" s="52"/>
      <c r="M11" s="52"/>
      <c r="N11" s="52"/>
      <c r="O11" s="127"/>
      <c r="P11" s="108"/>
      <c r="Q11" s="18"/>
      <c r="R11" s="18"/>
    </row>
    <row r="12" spans="1:21" s="4" customFormat="1" ht="30" customHeight="1">
      <c r="A12" s="59" t="s">
        <v>4</v>
      </c>
      <c r="B12" s="182" t="s">
        <v>3</v>
      </c>
      <c r="C12" s="182"/>
      <c r="D12" s="182"/>
      <c r="E12" s="182"/>
      <c r="F12" s="182"/>
      <c r="G12" s="182"/>
      <c r="H12" s="43" t="s">
        <v>4</v>
      </c>
      <c r="I12" s="43" t="s">
        <v>12</v>
      </c>
      <c r="J12" s="43" t="s">
        <v>0</v>
      </c>
      <c r="K12" s="43" t="s">
        <v>2</v>
      </c>
      <c r="L12" s="60" t="s">
        <v>20</v>
      </c>
      <c r="M12" s="43" t="s">
        <v>152</v>
      </c>
      <c r="N12" s="43" t="s">
        <v>153</v>
      </c>
      <c r="O12" s="109" t="s">
        <v>1</v>
      </c>
      <c r="P12" s="109" t="s">
        <v>36</v>
      </c>
      <c r="Q12" s="84"/>
      <c r="R12" s="84"/>
    </row>
    <row r="13" spans="1:21" ht="30" customHeight="1">
      <c r="A13" s="68">
        <v>1</v>
      </c>
      <c r="B13" s="176" t="s">
        <v>267</v>
      </c>
      <c r="C13" s="176"/>
      <c r="D13" s="176"/>
      <c r="E13" s="176"/>
      <c r="F13" s="176"/>
      <c r="G13" s="176"/>
      <c r="H13" s="68"/>
      <c r="I13" s="68"/>
      <c r="J13" s="68"/>
      <c r="K13" s="68"/>
      <c r="L13" s="69"/>
      <c r="M13" s="68"/>
      <c r="N13" s="68"/>
      <c r="O13" s="110"/>
      <c r="P13" s="110"/>
      <c r="Q13" s="93"/>
      <c r="R13" s="93"/>
      <c r="S13" s="4"/>
      <c r="T13" s="87"/>
      <c r="U13" s="4"/>
    </row>
    <row r="14" spans="1:21" s="4" customFormat="1" ht="15" customHeight="1">
      <c r="A14" s="54"/>
      <c r="B14" s="55"/>
      <c r="C14" s="55"/>
      <c r="D14" s="56"/>
      <c r="E14" s="55"/>
      <c r="F14" s="55"/>
      <c r="G14" s="55"/>
      <c r="H14" s="56"/>
      <c r="I14" s="56"/>
      <c r="J14" s="56"/>
      <c r="K14" s="57"/>
      <c r="L14" s="57"/>
      <c r="M14" s="58"/>
      <c r="N14" s="58"/>
      <c r="O14" s="58"/>
      <c r="P14" s="111"/>
      <c r="Q14" s="92"/>
      <c r="R14" s="92"/>
    </row>
    <row r="15" spans="1:21" s="13" customFormat="1" ht="30" customHeight="1">
      <c r="A15" s="8" t="s">
        <v>10</v>
      </c>
      <c r="B15" s="163" t="e">
        <f>IF(I15="SINAPI",VLOOKUP('PEM MONSENHOR MENDONÇA'!H15,SINAPI,2,),VLOOKUP('PEM MONSENHOR MENDONÇA'!H15,SETOP,3,))</f>
        <v>#REF!</v>
      </c>
      <c r="C15" s="163"/>
      <c r="D15" s="163"/>
      <c r="E15" s="163"/>
      <c r="F15" s="163"/>
      <c r="G15" s="163"/>
      <c r="H15" s="9">
        <v>4813</v>
      </c>
      <c r="I15" s="9" t="s">
        <v>149</v>
      </c>
      <c r="J15" s="9" t="e">
        <f>IF(I15="SINAPI",VLOOKUP('PEM MONSENHOR MENDONÇA'!H15,SINAPI,3,),VLOOKUP('PEM MONSENHOR MENDONÇA'!H15,SETOP,4,))</f>
        <v>#REF!</v>
      </c>
      <c r="K15" s="10">
        <v>4</v>
      </c>
      <c r="L15" s="10" t="s">
        <v>18</v>
      </c>
      <c r="M15" s="11" t="e">
        <f>ROUND(IF(I15="SINAPI",VLOOKUP('PEM MONSENHOR MENDONÇA'!H15,SINAPI,4,),VLOOKUP('PEM MONSENHOR MENDONÇA'!H15,SETOP,5,)),2)</f>
        <v>#REF!</v>
      </c>
      <c r="N15" s="11" t="e">
        <f t="shared" ref="N15:N20" si="0">ROUND(M15*(1+$C$7),2)</f>
        <v>#REF!</v>
      </c>
      <c r="O15" s="11" t="e">
        <f t="shared" ref="O15:O20" si="1">K15*M15</f>
        <v>#REF!</v>
      </c>
      <c r="P15" s="11" t="e">
        <f>N15*K15</f>
        <v>#REF!</v>
      </c>
      <c r="Q15" s="93"/>
      <c r="R15" s="93"/>
      <c r="S15" s="4"/>
      <c r="T15" s="87"/>
    </row>
    <row r="16" spans="1:21" s="13" customFormat="1" ht="30" customHeight="1">
      <c r="A16" s="8" t="s">
        <v>446</v>
      </c>
      <c r="B16" s="163" t="e">
        <f>IF(I16="SINAPI",VLOOKUP('PEM MONSENHOR MENDONÇA'!H16,SINAPI,2,),VLOOKUP('PEM MONSENHOR MENDONÇA'!H16,SETOP,3,))</f>
        <v>#REF!</v>
      </c>
      <c r="C16" s="163"/>
      <c r="D16" s="163"/>
      <c r="E16" s="163"/>
      <c r="F16" s="163"/>
      <c r="G16" s="163"/>
      <c r="H16" s="9">
        <v>98458</v>
      </c>
      <c r="I16" s="9" t="s">
        <v>149</v>
      </c>
      <c r="J16" s="9" t="e">
        <f>IF(I16="SINAPI",VLOOKUP('PEM MONSENHOR MENDONÇA'!H16,SINAPI,3,),VLOOKUP('PEM MONSENHOR MENDONÇA'!H16,SETOP,4,))</f>
        <v>#REF!</v>
      </c>
      <c r="K16" s="10">
        <f>90*2</f>
        <v>180</v>
      </c>
      <c r="L16" s="10" t="s">
        <v>18</v>
      </c>
      <c r="M16" s="11" t="e">
        <f>ROUND(IF(I16="SINAPI",VLOOKUP('PEM MONSENHOR MENDONÇA'!H16,SINAPI,4,),VLOOKUP('PEM MONSENHOR MENDONÇA'!H16,SETOP,5,)),2)</f>
        <v>#REF!</v>
      </c>
      <c r="N16" s="11" t="e">
        <f t="shared" si="0"/>
        <v>#REF!</v>
      </c>
      <c r="O16" s="11" t="e">
        <f t="shared" si="1"/>
        <v>#REF!</v>
      </c>
      <c r="P16" s="11" t="e">
        <f>N16*K16</f>
        <v>#REF!</v>
      </c>
      <c r="Q16" s="93"/>
      <c r="R16" s="93"/>
      <c r="S16" s="4"/>
      <c r="T16" s="87"/>
    </row>
    <row r="17" spans="1:21" s="13" customFormat="1" ht="30" customHeight="1">
      <c r="A17" s="8" t="s">
        <v>447</v>
      </c>
      <c r="B17" s="163" t="e">
        <f>IF(I17="SINAPI",VLOOKUP('PEM MONSENHOR MENDONÇA'!H17,SINAPI,2,),VLOOKUP('PEM MONSENHOR MENDONÇA'!H17,SETOP,3,))</f>
        <v>#REF!</v>
      </c>
      <c r="C17" s="163"/>
      <c r="D17" s="163"/>
      <c r="E17" s="163"/>
      <c r="F17" s="163"/>
      <c r="G17" s="163"/>
      <c r="H17" s="9" t="s">
        <v>91</v>
      </c>
      <c r="I17" s="9" t="s">
        <v>33</v>
      </c>
      <c r="J17" s="9" t="e">
        <f>IF(I17="SINAPI",VLOOKUP('PEM MONSENHOR MENDONÇA'!H17,SINAPI,3,),VLOOKUP('PEM MONSENHOR MENDONÇA'!H17,SETOP,4,))</f>
        <v>#REF!</v>
      </c>
      <c r="K17" s="10">
        <v>1</v>
      </c>
      <c r="L17" s="10" t="s">
        <v>22</v>
      </c>
      <c r="M17" s="11" t="e">
        <f>IF(I17="SINAPI",VLOOKUP('PEM MONSENHOR MENDONÇA'!H17,SINAPI,4,),VLOOKUP('PEM MONSENHOR MENDONÇA'!H17,SETOP,5,))</f>
        <v>#REF!</v>
      </c>
      <c r="N17" s="11" t="e">
        <f t="shared" si="0"/>
        <v>#REF!</v>
      </c>
      <c r="O17" s="11" t="e">
        <f t="shared" si="1"/>
        <v>#REF!</v>
      </c>
      <c r="P17" s="11" t="e">
        <f>N17*K17</f>
        <v>#REF!</v>
      </c>
      <c r="Q17" s="93"/>
      <c r="R17" s="93"/>
      <c r="S17" s="4"/>
      <c r="T17" s="87"/>
    </row>
    <row r="18" spans="1:21" s="13" customFormat="1" ht="30" customHeight="1">
      <c r="A18" s="8" t="s">
        <v>448</v>
      </c>
      <c r="B18" s="163" t="e">
        <f>IF(I18="SINAPI",VLOOKUP('PEM MONSENHOR MENDONÇA'!H18,SINAPI,2,),VLOOKUP('PEM MONSENHOR MENDONÇA'!H18,SETOP,3,))</f>
        <v>#REF!</v>
      </c>
      <c r="C18" s="163"/>
      <c r="D18" s="163"/>
      <c r="E18" s="163"/>
      <c r="F18" s="163"/>
      <c r="G18" s="163"/>
      <c r="H18" s="9" t="s">
        <v>119</v>
      </c>
      <c r="I18" s="9" t="s">
        <v>33</v>
      </c>
      <c r="J18" s="9" t="e">
        <f>IF(I18="SINAPI",VLOOKUP('PEM MONSENHOR MENDONÇA'!H18,SINAPI,3,),VLOOKUP('PEM MONSENHOR MENDONÇA'!H18,SETOP,4,))</f>
        <v>#REF!</v>
      </c>
      <c r="K18" s="10">
        <v>1</v>
      </c>
      <c r="L18" s="10" t="s">
        <v>22</v>
      </c>
      <c r="M18" s="11" t="e">
        <f>IF(I18="SINAPI",VLOOKUP('PEM MONSENHOR MENDONÇA'!H18,SINAPI,4,),VLOOKUP('PEM MONSENHOR MENDONÇA'!H18,SETOP,5,))</f>
        <v>#REF!</v>
      </c>
      <c r="N18" s="11" t="e">
        <f t="shared" si="0"/>
        <v>#REF!</v>
      </c>
      <c r="O18" s="11" t="e">
        <f t="shared" si="1"/>
        <v>#REF!</v>
      </c>
      <c r="P18" s="11" t="e">
        <f>N18*K18</f>
        <v>#REF!</v>
      </c>
      <c r="Q18" s="93"/>
      <c r="R18" s="93"/>
      <c r="S18" s="4"/>
      <c r="T18" s="87"/>
    </row>
    <row r="19" spans="1:21" s="13" customFormat="1" ht="30" customHeight="1">
      <c r="A19" s="8" t="s">
        <v>449</v>
      </c>
      <c r="B19" s="163" t="e">
        <f>IF(I19="SINAPI",VLOOKUP('PEM MONSENHOR MENDONÇA'!H19,SINAPI,2,),VLOOKUP('PEM MONSENHOR MENDONÇA'!H19,SETOP,3,))</f>
        <v>#REF!</v>
      </c>
      <c r="C19" s="163"/>
      <c r="D19" s="163"/>
      <c r="E19" s="163"/>
      <c r="F19" s="163"/>
      <c r="G19" s="163"/>
      <c r="H19" s="9">
        <v>10775</v>
      </c>
      <c r="I19" s="9" t="s">
        <v>149</v>
      </c>
      <c r="J19" s="9" t="e">
        <f>IF(I19="SINAPI",VLOOKUP('PEM MONSENHOR MENDONÇA'!H19,SINAPI,3,),VLOOKUP('PEM MONSENHOR MENDONÇA'!H19,SETOP,4,))</f>
        <v>#REF!</v>
      </c>
      <c r="K19" s="10">
        <v>6</v>
      </c>
      <c r="L19" s="10" t="s">
        <v>22</v>
      </c>
      <c r="M19" s="11" t="e">
        <f>IF(I19="SINAPI",VLOOKUP('PEM MONSENHOR MENDONÇA'!H19,SINAPI,4,),VLOOKUP('PEM MONSENHOR MENDONÇA'!H19,SETOP,5,))</f>
        <v>#REF!</v>
      </c>
      <c r="N19" s="11" t="e">
        <f>ROUND(M19*(1+$C$7),2)</f>
        <v>#REF!</v>
      </c>
      <c r="O19" s="11" t="e">
        <f>K19*M19</f>
        <v>#REF!</v>
      </c>
      <c r="P19" s="11" t="e">
        <f>N19*K19</f>
        <v>#REF!</v>
      </c>
      <c r="Q19" s="93"/>
      <c r="R19" s="93"/>
      <c r="S19" s="4"/>
      <c r="T19" s="87"/>
    </row>
    <row r="20" spans="1:21" s="13" customFormat="1" ht="30" customHeight="1">
      <c r="A20" s="8" t="s">
        <v>450</v>
      </c>
      <c r="B20" s="163" t="e">
        <f>IF(I20="SINAPI",VLOOKUP('PEM MONSENHOR MENDONÇA'!H20,SINAPI,2,),VLOOKUP('PEM MONSENHOR MENDONÇA'!H20,SETOP,3,))</f>
        <v>#REF!</v>
      </c>
      <c r="C20" s="163"/>
      <c r="D20" s="163"/>
      <c r="E20" s="163"/>
      <c r="F20" s="163"/>
      <c r="G20" s="163"/>
      <c r="H20" s="9" t="s">
        <v>120</v>
      </c>
      <c r="I20" s="9" t="s">
        <v>33</v>
      </c>
      <c r="J20" s="9" t="e">
        <f>IF(I20="SINAPI",VLOOKUP('PEM MONSENHOR MENDONÇA'!H20,SINAPI,3,),VLOOKUP('PEM MONSENHOR MENDONÇA'!H20,SETOP,4,))</f>
        <v>#REF!</v>
      </c>
      <c r="K20" s="10">
        <v>1</v>
      </c>
      <c r="L20" s="10" t="s">
        <v>19</v>
      </c>
      <c r="M20" s="11" t="e">
        <f>ROUND(IF(I20="SINAPI",VLOOKUP('PEM MONSENHOR MENDONÇA'!H20,SINAPI,4,),VLOOKUP('PEM MONSENHOR MENDONÇA'!H20,SETOP,5,)),2)</f>
        <v>#REF!</v>
      </c>
      <c r="N20" s="11" t="e">
        <f t="shared" si="0"/>
        <v>#REF!</v>
      </c>
      <c r="O20" s="11" t="e">
        <f t="shared" si="1"/>
        <v>#REF!</v>
      </c>
      <c r="P20" s="11" t="e">
        <f t="shared" ref="P20" si="2">N20*K20</f>
        <v>#REF!</v>
      </c>
      <c r="Q20" s="93"/>
      <c r="R20" s="93"/>
      <c r="S20" s="4"/>
      <c r="T20" s="87"/>
    </row>
    <row r="21" spans="1:21" ht="30" customHeight="1">
      <c r="A21" s="177" t="str">
        <f>"SUBTOTAL - "&amp;$B$10</f>
        <v>SUBTOTAL - ADMINISTRAÇÃO LOCAL E INSTALAÇÃO DA OBRA</v>
      </c>
      <c r="B21" s="178"/>
      <c r="C21" s="178"/>
      <c r="D21" s="178"/>
      <c r="E21" s="178"/>
      <c r="F21" s="178"/>
      <c r="G21" s="178"/>
      <c r="H21" s="178"/>
      <c r="I21" s="178"/>
      <c r="J21" s="178"/>
      <c r="K21" s="178"/>
      <c r="L21" s="178"/>
      <c r="M21" s="178"/>
      <c r="N21" s="178"/>
      <c r="O21" s="101" t="e">
        <f>SUM(O15:O20)</f>
        <v>#REF!</v>
      </c>
      <c r="P21" s="102" t="e">
        <f>SUM(P15:P20)</f>
        <v>#REF!</v>
      </c>
      <c r="Q21" s="93"/>
      <c r="R21" s="93"/>
      <c r="S21" s="4"/>
      <c r="T21" s="87"/>
      <c r="U21" s="4"/>
    </row>
    <row r="22" spans="1:21" ht="15" customHeight="1">
      <c r="A22" s="59"/>
      <c r="B22" s="61"/>
      <c r="C22" s="61"/>
      <c r="D22" s="53"/>
      <c r="E22" s="61"/>
      <c r="F22" s="61"/>
      <c r="G22" s="61"/>
      <c r="H22" s="53"/>
      <c r="I22" s="53"/>
      <c r="J22" s="53"/>
      <c r="K22" s="62"/>
      <c r="L22" s="62"/>
      <c r="M22" s="63"/>
      <c r="N22" s="63"/>
      <c r="O22" s="63"/>
      <c r="P22" s="112"/>
      <c r="Q22" s="93"/>
      <c r="R22" s="93"/>
      <c r="S22" s="4"/>
      <c r="T22" s="87"/>
      <c r="U22" s="4"/>
    </row>
    <row r="23" spans="1:21" ht="30" customHeight="1">
      <c r="A23" s="44"/>
      <c r="B23" s="173" t="s">
        <v>256</v>
      </c>
      <c r="C23" s="173"/>
      <c r="D23" s="173"/>
      <c r="E23" s="173"/>
      <c r="F23" s="173"/>
      <c r="G23" s="173"/>
      <c r="H23" s="173"/>
      <c r="I23" s="173"/>
      <c r="J23" s="173"/>
      <c r="K23" s="173"/>
      <c r="L23" s="173"/>
      <c r="M23" s="173"/>
      <c r="N23" s="173"/>
      <c r="O23" s="173"/>
      <c r="P23" s="113"/>
      <c r="Q23" s="93"/>
      <c r="R23" s="93"/>
      <c r="S23" s="4"/>
      <c r="T23" s="87"/>
      <c r="U23" s="4"/>
    </row>
    <row r="24" spans="1:21" ht="15" customHeight="1">
      <c r="A24" s="59"/>
      <c r="B24" s="182"/>
      <c r="C24" s="182"/>
      <c r="D24" s="182"/>
      <c r="E24" s="182"/>
      <c r="F24" s="182"/>
      <c r="G24" s="182"/>
      <c r="H24" s="43"/>
      <c r="I24" s="43"/>
      <c r="J24" s="43"/>
      <c r="K24" s="43"/>
      <c r="L24" s="43"/>
      <c r="M24" s="43"/>
      <c r="N24" s="43"/>
      <c r="O24" s="109"/>
      <c r="P24" s="109"/>
      <c r="Q24" s="93"/>
      <c r="R24" s="93"/>
      <c r="S24" s="4"/>
      <c r="T24" s="87"/>
      <c r="U24" s="4"/>
    </row>
    <row r="25" spans="1:21" ht="30" customHeight="1">
      <c r="A25" s="59" t="s">
        <v>4</v>
      </c>
      <c r="B25" s="182" t="s">
        <v>3</v>
      </c>
      <c r="C25" s="182"/>
      <c r="D25" s="182"/>
      <c r="E25" s="182"/>
      <c r="F25" s="182"/>
      <c r="G25" s="182"/>
      <c r="H25" s="43" t="s">
        <v>4</v>
      </c>
      <c r="I25" s="43" t="s">
        <v>12</v>
      </c>
      <c r="J25" s="43" t="s">
        <v>0</v>
      </c>
      <c r="K25" s="43" t="s">
        <v>2</v>
      </c>
      <c r="L25" s="43"/>
      <c r="M25" s="43" t="s">
        <v>152</v>
      </c>
      <c r="N25" s="43" t="s">
        <v>153</v>
      </c>
      <c r="O25" s="109" t="s">
        <v>1</v>
      </c>
      <c r="P25" s="109" t="s">
        <v>35</v>
      </c>
      <c r="Q25" s="93"/>
      <c r="R25" s="93"/>
      <c r="S25" s="4"/>
      <c r="T25" s="87"/>
      <c r="U25" s="4"/>
    </row>
    <row r="26" spans="1:21" ht="15" customHeight="1">
      <c r="A26" s="64"/>
      <c r="B26" s="65"/>
      <c r="C26" s="65"/>
      <c r="D26" s="43"/>
      <c r="E26" s="65"/>
      <c r="F26" s="65"/>
      <c r="G26" s="65"/>
      <c r="H26" s="65"/>
      <c r="I26" s="65"/>
      <c r="J26" s="53"/>
      <c r="K26" s="66"/>
      <c r="L26" s="66"/>
      <c r="M26" s="67"/>
      <c r="N26" s="67"/>
      <c r="O26" s="128"/>
      <c r="P26" s="114"/>
      <c r="Q26" s="93"/>
      <c r="R26" s="93"/>
      <c r="S26" s="4"/>
      <c r="T26" s="87"/>
      <c r="U26" s="4"/>
    </row>
    <row r="27" spans="1:21" ht="30" customHeight="1">
      <c r="A27" s="68">
        <v>2</v>
      </c>
      <c r="B27" s="176" t="s">
        <v>13</v>
      </c>
      <c r="C27" s="176"/>
      <c r="D27" s="176"/>
      <c r="E27" s="176"/>
      <c r="F27" s="176"/>
      <c r="G27" s="176"/>
      <c r="H27" s="68"/>
      <c r="I27" s="68"/>
      <c r="J27" s="68"/>
      <c r="K27" s="68"/>
      <c r="L27" s="69"/>
      <c r="M27" s="68"/>
      <c r="N27" s="68"/>
      <c r="O27" s="110"/>
      <c r="P27" s="110"/>
      <c r="Q27" s="93"/>
      <c r="R27" s="93"/>
      <c r="S27" s="4"/>
      <c r="T27" s="87"/>
      <c r="U27" s="4"/>
    </row>
    <row r="28" spans="1:21" s="13" customFormat="1" ht="36.75" customHeight="1">
      <c r="A28" s="8" t="s">
        <v>163</v>
      </c>
      <c r="B28" s="163" t="e">
        <f>IF(I28="SINAPI",VLOOKUP('PEM MONSENHOR MENDONÇA'!H28,SINAPI,2,),VLOOKUP('PEM MONSENHOR MENDONÇA'!H28,SETOP,3,))</f>
        <v>#REF!</v>
      </c>
      <c r="C28" s="163"/>
      <c r="D28" s="163"/>
      <c r="E28" s="163"/>
      <c r="F28" s="163"/>
      <c r="G28" s="163"/>
      <c r="H28" s="9">
        <v>99059</v>
      </c>
      <c r="I28" s="9" t="s">
        <v>149</v>
      </c>
      <c r="J28" s="9" t="e">
        <f>IF(I28="SINAPI",VLOOKUP('PEM MONSENHOR MENDONÇA'!H28,SINAPI,3,),VLOOKUP('PEM MONSENHOR MENDONÇA'!H28,SETOP,4,))</f>
        <v>#REF!</v>
      </c>
      <c r="K28" s="10">
        <v>107</v>
      </c>
      <c r="L28" s="10" t="s">
        <v>22</v>
      </c>
      <c r="M28" s="11" t="e">
        <f>IF(I28="SINAPI",VLOOKUP('PEM MONSENHOR MENDONÇA'!H28,SINAPI,4,),VLOOKUP('PEM MONSENHOR MENDONÇA'!H28,SETOP,5,))</f>
        <v>#REF!</v>
      </c>
      <c r="N28" s="11" t="e">
        <f t="shared" ref="N28" si="3">ROUND(M28*(1+$C$7),2)</f>
        <v>#REF!</v>
      </c>
      <c r="O28" s="11" t="e">
        <f t="shared" ref="O28" si="4">K28*M28</f>
        <v>#REF!</v>
      </c>
      <c r="P28" s="11" t="e">
        <f t="shared" ref="P28" si="5">N28*K28</f>
        <v>#REF!</v>
      </c>
      <c r="Q28" s="96"/>
      <c r="R28" s="96"/>
      <c r="S28" s="12"/>
      <c r="T28" s="97"/>
    </row>
    <row r="29" spans="1:21" s="13" customFormat="1" ht="30" customHeight="1">
      <c r="A29" s="174" t="str">
        <f>"SUBTOTAL "&amp;$B$27</f>
        <v>SUBTOTAL SERVIÇOS PRELIMINARES</v>
      </c>
      <c r="B29" s="175"/>
      <c r="C29" s="175"/>
      <c r="D29" s="175"/>
      <c r="E29" s="175"/>
      <c r="F29" s="175"/>
      <c r="G29" s="175"/>
      <c r="H29" s="175"/>
      <c r="I29" s="175"/>
      <c r="J29" s="175"/>
      <c r="K29" s="175"/>
      <c r="L29" s="175"/>
      <c r="M29" s="175"/>
      <c r="N29" s="175"/>
      <c r="O29" s="116" t="e">
        <f>SUM(O28:O28)</f>
        <v>#REF!</v>
      </c>
      <c r="P29" s="115" t="e">
        <f>SUM(P28:P28)</f>
        <v>#REF!</v>
      </c>
      <c r="Q29" s="93"/>
      <c r="R29" s="93"/>
      <c r="S29" s="4"/>
      <c r="T29" s="87"/>
      <c r="U29" s="4"/>
    </row>
    <row r="30" spans="1:21" s="13" customFormat="1" ht="30" customHeight="1">
      <c r="A30" s="68">
        <v>3</v>
      </c>
      <c r="B30" s="176" t="s">
        <v>259</v>
      </c>
      <c r="C30" s="176"/>
      <c r="D30" s="176"/>
      <c r="E30" s="176"/>
      <c r="F30" s="176"/>
      <c r="G30" s="176"/>
      <c r="H30" s="68"/>
      <c r="I30" s="68"/>
      <c r="J30" s="68"/>
      <c r="K30" s="68"/>
      <c r="L30" s="69"/>
      <c r="M30" s="68"/>
      <c r="N30" s="68"/>
      <c r="O30" s="110"/>
      <c r="P30" s="110"/>
      <c r="Q30" s="93"/>
      <c r="R30" s="93"/>
      <c r="S30" s="4"/>
      <c r="T30" s="87"/>
      <c r="U30" s="4"/>
    </row>
    <row r="31" spans="1:21" s="13" customFormat="1" ht="30" customHeight="1">
      <c r="A31" s="8" t="s">
        <v>165</v>
      </c>
      <c r="B31" s="163" t="e">
        <f>IF(I31="SINAPI",VLOOKUP('PEM MONSENHOR MENDONÇA'!H31,SINAPI,2,),VLOOKUP('PEM MONSENHOR MENDONÇA'!H31,SETOP,3,))</f>
        <v>#REF!</v>
      </c>
      <c r="C31" s="163"/>
      <c r="D31" s="163"/>
      <c r="E31" s="163"/>
      <c r="F31" s="163"/>
      <c r="G31" s="163"/>
      <c r="H31" s="9" t="s">
        <v>111</v>
      </c>
      <c r="I31" s="9" t="s">
        <v>33</v>
      </c>
      <c r="J31" s="9" t="e">
        <f>IF(I31="SINAPI",VLOOKUP('PEM MONSENHOR MENDONÇA'!H31,SINAPI,3,),VLOOKUP('PEM MONSENHOR MENDONÇA'!H31,SETOP,4,))</f>
        <v>#REF!</v>
      </c>
      <c r="K31" s="10">
        <v>19.13</v>
      </c>
      <c r="L31" s="10" t="s">
        <v>19</v>
      </c>
      <c r="M31" s="11" t="e">
        <f>ROUND(IF(I31="SINAPI",VLOOKUP('PEM MONSENHOR MENDONÇA'!H31,SINAPI,4,),VLOOKUP('PEM MONSENHOR MENDONÇA'!H31,SETOP,5,)),2)</f>
        <v>#REF!</v>
      </c>
      <c r="N31" s="11" t="e">
        <f>ROUND(M31*(1+$C$7),2)</f>
        <v>#REF!</v>
      </c>
      <c r="O31" s="11" t="e">
        <f>K31*M31</f>
        <v>#REF!</v>
      </c>
      <c r="P31" s="11" t="e">
        <f t="shared" ref="P31:P33" si="6">N31*K31</f>
        <v>#REF!</v>
      </c>
      <c r="Q31" s="93"/>
      <c r="R31" s="93"/>
      <c r="S31" s="4"/>
      <c r="T31" s="87"/>
    </row>
    <row r="32" spans="1:21" s="13" customFormat="1" ht="30" customHeight="1">
      <c r="A32" s="8" t="s">
        <v>166</v>
      </c>
      <c r="B32" s="163" t="e">
        <f>IF(I32="SINAPI",VLOOKUP('PEM MONSENHOR MENDONÇA'!H32,SINAPI,2,),VLOOKUP('PEM MONSENHOR MENDONÇA'!H32,SETOP,3,))</f>
        <v>#REF!</v>
      </c>
      <c r="C32" s="163"/>
      <c r="D32" s="163"/>
      <c r="E32" s="163"/>
      <c r="F32" s="163"/>
      <c r="G32" s="163"/>
      <c r="H32" s="9">
        <v>93382</v>
      </c>
      <c r="I32" s="9" t="s">
        <v>149</v>
      </c>
      <c r="J32" s="9" t="e">
        <f>IF(I32="SINAPI",VLOOKUP('PEM MONSENHOR MENDONÇA'!H32,SINAPI,3,),VLOOKUP('PEM MONSENHOR MENDONÇA'!H32,SETOP,4,))</f>
        <v>#REF!</v>
      </c>
      <c r="K32" s="10">
        <v>62.49</v>
      </c>
      <c r="L32" s="10" t="s">
        <v>19</v>
      </c>
      <c r="M32" s="11" t="e">
        <f>ROUND(IF(I32="SINAPI",VLOOKUP('PEM MONSENHOR MENDONÇA'!H32,SINAPI,4,),VLOOKUP('PEM MONSENHOR MENDONÇA'!H32,SETOP,5,)),2)</f>
        <v>#REF!</v>
      </c>
      <c r="N32" s="11" t="e">
        <f>ROUND(M32*(1+$C$7),2)</f>
        <v>#REF!</v>
      </c>
      <c r="O32" s="11" t="e">
        <f>K32*M32</f>
        <v>#REF!</v>
      </c>
      <c r="P32" s="11" t="e">
        <f t="shared" si="6"/>
        <v>#REF!</v>
      </c>
      <c r="Q32" s="93"/>
      <c r="R32" s="93"/>
      <c r="S32" s="4"/>
      <c r="T32" s="87"/>
    </row>
    <row r="33" spans="1:21" s="13" customFormat="1" ht="30" customHeight="1">
      <c r="A33" s="8" t="s">
        <v>254</v>
      </c>
      <c r="B33" s="163" t="e">
        <f>IF(I33="SINAPI",VLOOKUP('PEM MONSENHOR MENDONÇA'!H33,SINAPI,2,),VLOOKUP('PEM MONSENHOR MENDONÇA'!H33,SETOP,3,))</f>
        <v>#REF!</v>
      </c>
      <c r="C33" s="163"/>
      <c r="D33" s="163"/>
      <c r="E33" s="163"/>
      <c r="F33" s="163"/>
      <c r="G33" s="163"/>
      <c r="H33" s="9">
        <v>93358</v>
      </c>
      <c r="I33" s="9" t="s">
        <v>149</v>
      </c>
      <c r="J33" s="9" t="e">
        <f>IF(I33="SINAPI",VLOOKUP('PEM MONSENHOR MENDONÇA'!H33,SINAPI,3,),VLOOKUP('PEM MONSENHOR MENDONÇA'!H33,SETOP,4,))</f>
        <v>#REF!</v>
      </c>
      <c r="K33" s="10">
        <v>88.07</v>
      </c>
      <c r="L33" s="10" t="s">
        <v>19</v>
      </c>
      <c r="M33" s="11" t="e">
        <f>ROUND(IF(I33="SINAPI",VLOOKUP('PEM MONSENHOR MENDONÇA'!H33,SINAPI,4,),VLOOKUP('PEM MONSENHOR MENDONÇA'!H33,SETOP,5,)),2)</f>
        <v>#REF!</v>
      </c>
      <c r="N33" s="11" t="e">
        <f>ROUND(M33*(1+$C$7),2)</f>
        <v>#REF!</v>
      </c>
      <c r="O33" s="11" t="e">
        <f>K33*M33</f>
        <v>#REF!</v>
      </c>
      <c r="P33" s="11" t="e">
        <f t="shared" si="6"/>
        <v>#REF!</v>
      </c>
      <c r="Q33" s="93"/>
      <c r="R33" s="93"/>
      <c r="S33" s="4"/>
      <c r="T33" s="87"/>
    </row>
    <row r="34" spans="1:21" s="13" customFormat="1" ht="30" customHeight="1">
      <c r="A34" s="8" t="s">
        <v>451</v>
      </c>
      <c r="B34" s="163" t="e">
        <f>IF(I34="SINAPI",VLOOKUP('PEM MONSENHOR MENDONÇA'!H34,SINAPI,2,),VLOOKUP('PEM MONSENHOR MENDONÇA'!H34,SETOP,3,))</f>
        <v>#REF!</v>
      </c>
      <c r="C34" s="163"/>
      <c r="D34" s="163"/>
      <c r="E34" s="163"/>
      <c r="F34" s="163"/>
      <c r="G34" s="163"/>
      <c r="H34" s="9" t="s">
        <v>148</v>
      </c>
      <c r="I34" s="9" t="s">
        <v>33</v>
      </c>
      <c r="J34" s="9" t="e">
        <f>IF(I34="SINAPI",VLOOKUP('PEM MONSENHOR MENDONÇA'!H34,SINAPI,3,),VLOOKUP('PEM MONSENHOR MENDONÇA'!H34,SETOP,4,))</f>
        <v>#REF!</v>
      </c>
      <c r="K34" s="10">
        <v>25.579999999999991</v>
      </c>
      <c r="L34" s="10" t="s">
        <v>19</v>
      </c>
      <c r="M34" s="11" t="e">
        <f>ROUND(IF(I34="SINAPI",VLOOKUP('PEM MONSENHOR MENDONÇA'!H34,SINAPI,4,),VLOOKUP('PEM MONSENHOR MENDONÇA'!H34,SETOP,5,)),2)</f>
        <v>#REF!</v>
      </c>
      <c r="N34" s="11" t="e">
        <f>ROUND(M34*(1+$C$7),2)</f>
        <v>#REF!</v>
      </c>
      <c r="O34" s="11" t="e">
        <f>K34*M34</f>
        <v>#REF!</v>
      </c>
      <c r="P34" s="11" t="e">
        <f t="shared" ref="P34" si="7">N34*K34</f>
        <v>#REF!</v>
      </c>
      <c r="Q34" s="93"/>
      <c r="R34" s="93"/>
      <c r="S34" s="4"/>
      <c r="T34" s="87"/>
    </row>
    <row r="35" spans="1:21" s="13" customFormat="1" ht="30" customHeight="1">
      <c r="A35" s="8" t="s">
        <v>452</v>
      </c>
      <c r="B35" s="163" t="e">
        <f>IF(I35="SINAPI",VLOOKUP('PEM MONSENHOR MENDONÇA'!H35,SINAPI,2,),VLOOKUP('PEM MONSENHOR MENDONÇA'!H35,SETOP,3,))</f>
        <v>#REF!</v>
      </c>
      <c r="C35" s="163"/>
      <c r="D35" s="163"/>
      <c r="E35" s="163"/>
      <c r="F35" s="163"/>
      <c r="G35" s="163"/>
      <c r="H35" s="9" t="s">
        <v>112</v>
      </c>
      <c r="I35" s="9" t="s">
        <v>33</v>
      </c>
      <c r="J35" s="9" t="e">
        <f>IF(I35="SINAPI",VLOOKUP('PEM MONSENHOR MENDONÇA'!H35,SINAPI,3,),VLOOKUP('PEM MONSENHOR MENDONÇA'!H35,SETOP,4,))</f>
        <v>#REF!</v>
      </c>
      <c r="K35" s="10">
        <v>2.1152000000000002</v>
      </c>
      <c r="L35" s="10" t="s">
        <v>19</v>
      </c>
      <c r="M35" s="11" t="e">
        <f>ROUND(IF(I35="SINAPI",VLOOKUP('PEM MONSENHOR MENDONÇA'!H35,SINAPI,4,),VLOOKUP('PEM MONSENHOR MENDONÇA'!H35,SETOP,5,)),2)</f>
        <v>#REF!</v>
      </c>
      <c r="N35" s="11" t="e">
        <f>ROUND(M35*(1+$C$7),2)</f>
        <v>#REF!</v>
      </c>
      <c r="O35" s="11" t="e">
        <f>K35*M35</f>
        <v>#REF!</v>
      </c>
      <c r="P35" s="11" t="e">
        <f t="shared" ref="P35" si="8">N35*K35</f>
        <v>#REF!</v>
      </c>
      <c r="Q35" s="93"/>
      <c r="R35" s="93"/>
      <c r="S35" s="4"/>
      <c r="T35" s="87"/>
    </row>
    <row r="36" spans="1:21" s="13" customFormat="1" ht="30" customHeight="1">
      <c r="A36" s="174" t="str">
        <f>"SUBTOTAL "&amp;$B$30</f>
        <v>SUBTOTAL MOVIMENTO DE TERRA E PREPARO DO TERRENO PARA FUNDAÇÕES</v>
      </c>
      <c r="B36" s="175"/>
      <c r="C36" s="175"/>
      <c r="D36" s="175"/>
      <c r="E36" s="175"/>
      <c r="F36" s="175"/>
      <c r="G36" s="175"/>
      <c r="H36" s="175"/>
      <c r="I36" s="175"/>
      <c r="J36" s="175"/>
      <c r="K36" s="175"/>
      <c r="L36" s="175"/>
      <c r="M36" s="175"/>
      <c r="N36" s="175"/>
      <c r="O36" s="116" t="e">
        <f>SUM(O31:O35)</f>
        <v>#REF!</v>
      </c>
      <c r="P36" s="116" t="e">
        <f>SUM(P31:P35)</f>
        <v>#REF!</v>
      </c>
      <c r="Q36" s="93"/>
      <c r="R36" s="93"/>
      <c r="S36" s="4"/>
      <c r="T36" s="87"/>
      <c r="U36" s="4"/>
    </row>
    <row r="37" spans="1:21" s="13" customFormat="1" ht="30" customHeight="1">
      <c r="A37" s="68">
        <v>4</v>
      </c>
      <c r="B37" s="176" t="s">
        <v>164</v>
      </c>
      <c r="C37" s="176"/>
      <c r="D37" s="176"/>
      <c r="E37" s="176"/>
      <c r="F37" s="176"/>
      <c r="G37" s="176"/>
      <c r="H37" s="68"/>
      <c r="I37" s="68"/>
      <c r="J37" s="68"/>
      <c r="K37" s="68"/>
      <c r="L37" s="69"/>
      <c r="M37" s="68"/>
      <c r="N37" s="68"/>
      <c r="O37" s="110"/>
      <c r="P37" s="110"/>
      <c r="Q37" s="93"/>
      <c r="R37" s="93"/>
      <c r="S37" s="4"/>
      <c r="T37" s="87"/>
      <c r="U37" s="4"/>
    </row>
    <row r="38" spans="1:21" s="13" customFormat="1" ht="30" customHeight="1">
      <c r="A38" s="72" t="s">
        <v>171</v>
      </c>
      <c r="B38" s="165" t="s">
        <v>252</v>
      </c>
      <c r="C38" s="165"/>
      <c r="D38" s="165"/>
      <c r="E38" s="165"/>
      <c r="F38" s="165"/>
      <c r="G38" s="165"/>
      <c r="H38" s="73"/>
      <c r="I38" s="73"/>
      <c r="J38" s="73"/>
      <c r="K38" s="73"/>
      <c r="L38" s="73"/>
      <c r="M38" s="73"/>
      <c r="N38" s="73"/>
      <c r="O38" s="117"/>
      <c r="P38" s="117"/>
      <c r="Q38" s="93"/>
      <c r="R38" s="93"/>
      <c r="S38" s="4"/>
      <c r="T38" s="87"/>
    </row>
    <row r="39" spans="1:21" s="13" customFormat="1" ht="30" customHeight="1">
      <c r="A39" s="8" t="s">
        <v>172</v>
      </c>
      <c r="B39" s="163" t="e">
        <f>IF(I39="SINAPI",VLOOKUP('PEM MONSENHOR MENDONÇA'!H39,SINAPI,2,),VLOOKUP('PEM MONSENHOR MENDONÇA'!H39,SETOP,3,))</f>
        <v>#REF!</v>
      </c>
      <c r="C39" s="163"/>
      <c r="D39" s="163"/>
      <c r="E39" s="163"/>
      <c r="F39" s="163"/>
      <c r="G39" s="163"/>
      <c r="H39" s="9" t="s">
        <v>110</v>
      </c>
      <c r="I39" s="9" t="s">
        <v>33</v>
      </c>
      <c r="J39" s="9" t="e">
        <f>IF(I39="SINAPI",VLOOKUP('PEM MONSENHOR MENDONÇA'!H39,SINAPI,3,),VLOOKUP('PEM MONSENHOR MENDONÇA'!H39,SETOP,4,))</f>
        <v>#REF!</v>
      </c>
      <c r="K39" s="10">
        <v>10</v>
      </c>
      <c r="L39" s="10" t="s">
        <v>22</v>
      </c>
      <c r="M39" s="11" t="e">
        <f>IF(I39="SINAPI",VLOOKUP('PEM MONSENHOR MENDONÇA'!H39,SINAPI,4,),VLOOKUP('PEM MONSENHOR MENDONÇA'!H39,SETOP,5,))</f>
        <v>#REF!</v>
      </c>
      <c r="N39" s="11" t="e">
        <f>ROUND(M39*(1+$C$7),2)</f>
        <v>#REF!</v>
      </c>
      <c r="O39" s="11" t="e">
        <f>K39*M39</f>
        <v>#REF!</v>
      </c>
      <c r="P39" s="11" t="e">
        <f>N39*K39</f>
        <v>#REF!</v>
      </c>
      <c r="Q39" s="96"/>
      <c r="R39" s="96"/>
      <c r="S39" s="12"/>
      <c r="T39" s="97"/>
    </row>
    <row r="40" spans="1:21" s="13" customFormat="1" ht="30" customHeight="1">
      <c r="A40" s="8" t="s">
        <v>174</v>
      </c>
      <c r="B40" s="163" t="e">
        <f>IF(I40="SINAPI",VLOOKUP('PEM MONSENHOR MENDONÇA'!H40,SINAPI,2,),VLOOKUP('PEM MONSENHOR MENDONÇA'!H40,SETOP,3,))</f>
        <v>#REF!</v>
      </c>
      <c r="C40" s="163"/>
      <c r="D40" s="163"/>
      <c r="E40" s="163"/>
      <c r="F40" s="163"/>
      <c r="G40" s="163"/>
      <c r="H40" s="9" t="s">
        <v>49</v>
      </c>
      <c r="I40" s="9" t="s">
        <v>33</v>
      </c>
      <c r="J40" s="9" t="e">
        <f>IF(I40="SINAPI",VLOOKUP('PEM MONSENHOR MENDONÇA'!H40,SINAPI,3,),VLOOKUP('PEM MONSENHOR MENDONÇA'!H40,SETOP,4,))</f>
        <v>#REF!</v>
      </c>
      <c r="K40" s="10">
        <v>867.4</v>
      </c>
      <c r="L40" s="10" t="s">
        <v>22</v>
      </c>
      <c r="M40" s="11" t="e">
        <f>IF(I40="SINAPI",VLOOKUP('PEM MONSENHOR MENDONÇA'!H40,SINAPI,4,),VLOOKUP('PEM MONSENHOR MENDONÇA'!H40,SETOP,5,))</f>
        <v>#REF!</v>
      </c>
      <c r="N40" s="11" t="e">
        <f t="shared" ref="N40" si="9">ROUND(M40*(1+$C$7),2)</f>
        <v>#REF!</v>
      </c>
      <c r="O40" s="11" t="e">
        <f t="shared" ref="O40" si="10">K40*M40</f>
        <v>#REF!</v>
      </c>
      <c r="P40" s="11" t="e">
        <f t="shared" ref="P40" si="11">N40*K40</f>
        <v>#REF!</v>
      </c>
      <c r="Q40" s="96"/>
      <c r="R40" s="96"/>
      <c r="S40" s="12"/>
      <c r="T40" s="97"/>
    </row>
    <row r="41" spans="1:21" s="75" customFormat="1" ht="28.5" customHeight="1">
      <c r="A41" s="8" t="s">
        <v>175</v>
      </c>
      <c r="B41" s="170" t="e">
        <f>IF(I41="SINAPI",VLOOKUP('PEM MONSENHOR MENDONÇA'!H41,SINAPI,2,),VLOOKUP('PEM MONSENHOR MENDONÇA'!H41,SETOP,3,))</f>
        <v>#REF!</v>
      </c>
      <c r="C41" s="170"/>
      <c r="D41" s="170"/>
      <c r="E41" s="170"/>
      <c r="F41" s="170"/>
      <c r="G41" s="170"/>
      <c r="H41" s="22" t="s">
        <v>109</v>
      </c>
      <c r="I41" s="22" t="s">
        <v>33</v>
      </c>
      <c r="J41" s="77" t="e">
        <f>IF(I41="SINAPI",VLOOKUP('PEM MONSENHOR MENDONÇA'!H41,SINAPI,3,),VLOOKUP('PEM MONSENHOR MENDONÇA'!H41,SETOP,4,))</f>
        <v>#REF!</v>
      </c>
      <c r="K41" s="146">
        <v>540</v>
      </c>
      <c r="L41" s="78" t="s">
        <v>21</v>
      </c>
      <c r="M41" s="79" t="e">
        <f>IF(I41="SINAPI",VLOOKUP('PEM MONSENHOR MENDONÇA'!H41,SINAPI,4,),VLOOKUP('PEM MONSENHOR MENDONÇA'!H41,SETOP,5,))</f>
        <v>#REF!</v>
      </c>
      <c r="N41" s="79" t="e">
        <f t="shared" ref="N41" si="12">ROUND(M41*(1+$C$7),2)</f>
        <v>#REF!</v>
      </c>
      <c r="O41" s="79" t="e">
        <f t="shared" ref="O41:O42" si="13">K41*M41</f>
        <v>#REF!</v>
      </c>
      <c r="P41" s="79" t="e">
        <f t="shared" ref="P41:P42" si="14">N41*K41</f>
        <v>#REF!</v>
      </c>
      <c r="Q41" s="93"/>
      <c r="R41" s="93"/>
      <c r="S41" s="4"/>
      <c r="T41" s="87"/>
    </row>
    <row r="42" spans="1:21" s="1" customFormat="1" ht="30" customHeight="1">
      <c r="A42" s="8" t="s">
        <v>453</v>
      </c>
      <c r="B42" s="164" t="e">
        <f>IF(I42="SINAPI",VLOOKUP([2]MONSENHOR!H43,SINAPI,2,),VLOOKUP([2]MONSENHOR!H43,SETOP,3,))</f>
        <v>#REF!</v>
      </c>
      <c r="C42" s="164"/>
      <c r="D42" s="164"/>
      <c r="E42" s="164"/>
      <c r="F42" s="164"/>
      <c r="G42" s="164"/>
      <c r="H42" s="22" t="s">
        <v>107</v>
      </c>
      <c r="I42" s="22" t="s">
        <v>33</v>
      </c>
      <c r="J42" s="22" t="e">
        <f>IF(I42="SINAPI",VLOOKUP([2]MONSENHOR!H43,SINAPI,3,),VLOOKUP([2]MONSENHOR!H43,SETOP,4,))</f>
        <v>#REF!</v>
      </c>
      <c r="K42" s="152">
        <v>18</v>
      </c>
      <c r="L42" s="3" t="s">
        <v>22</v>
      </c>
      <c r="M42" s="23" t="e">
        <f>IF(I42="SINAPI",VLOOKUP([2]MONSENHOR!H43,SINAPI,4,),VLOOKUP([2]MONSENHOR!H43,SETOP,5,))</f>
        <v>#REF!</v>
      </c>
      <c r="N42" s="23" t="e">
        <f>ROUND(M42*(1+$C$7),2)</f>
        <v>#REF!</v>
      </c>
      <c r="O42" s="153" t="e">
        <f t="shared" si="13"/>
        <v>#REF!</v>
      </c>
      <c r="P42" s="23" t="e">
        <f t="shared" si="14"/>
        <v>#REF!</v>
      </c>
      <c r="Q42" s="154"/>
      <c r="R42" s="154"/>
      <c r="T42" s="124"/>
    </row>
    <row r="43" spans="1:21" s="13" customFormat="1" ht="30" customHeight="1">
      <c r="A43" s="98" t="s">
        <v>176</v>
      </c>
      <c r="B43" s="165" t="s">
        <v>253</v>
      </c>
      <c r="C43" s="165"/>
      <c r="D43" s="165"/>
      <c r="E43" s="165"/>
      <c r="F43" s="165"/>
      <c r="G43" s="165"/>
      <c r="H43" s="98"/>
      <c r="I43" s="98"/>
      <c r="J43" s="98"/>
      <c r="K43" s="98"/>
      <c r="L43" s="99"/>
      <c r="M43" s="98"/>
      <c r="N43" s="98"/>
      <c r="O43" s="118"/>
      <c r="P43" s="118"/>
      <c r="Q43" s="96"/>
      <c r="R43" s="96"/>
      <c r="S43" s="12"/>
      <c r="T43" s="97"/>
    </row>
    <row r="44" spans="1:21" s="13" customFormat="1" ht="30" customHeight="1">
      <c r="A44" s="8" t="s">
        <v>177</v>
      </c>
      <c r="B44" s="163" t="e">
        <f>IF(I44="SINAPI",VLOOKUP('PEM MONSENHOR MENDONÇA'!H44,SINAPI,2,),VLOOKUP('PEM MONSENHOR MENDONÇA'!H44,SETOP,3,))</f>
        <v>#REF!</v>
      </c>
      <c r="C44" s="163"/>
      <c r="D44" s="163"/>
      <c r="E44" s="163"/>
      <c r="F44" s="163"/>
      <c r="G44" s="163"/>
      <c r="H44" s="9" t="s">
        <v>110</v>
      </c>
      <c r="I44" s="9" t="s">
        <v>33</v>
      </c>
      <c r="J44" s="9" t="e">
        <f>IF(I44="SINAPI",VLOOKUP('PEM MONSENHOR MENDONÇA'!H44,SINAPI,3,),VLOOKUP('PEM MONSENHOR MENDONÇA'!H44,SETOP,4,))</f>
        <v>#REF!</v>
      </c>
      <c r="K44" s="10">
        <v>17.8</v>
      </c>
      <c r="L44" s="10" t="s">
        <v>22</v>
      </c>
      <c r="M44" s="11" t="e">
        <f>IF(I44="SINAPI",VLOOKUP('PEM MONSENHOR MENDONÇA'!H44,SINAPI,4,),VLOOKUP('PEM MONSENHOR MENDONÇA'!H44,SETOP,5,))</f>
        <v>#REF!</v>
      </c>
      <c r="N44" s="11" t="e">
        <f t="shared" ref="N44:N52" si="15">ROUND(M44*(1+$C$7),2)</f>
        <v>#REF!</v>
      </c>
      <c r="O44" s="11" t="e">
        <f t="shared" ref="O44:O47" si="16">K44*M44</f>
        <v>#REF!</v>
      </c>
      <c r="P44" s="11" t="e">
        <f t="shared" ref="P44:P47" si="17">N44*K44</f>
        <v>#REF!</v>
      </c>
      <c r="Q44" s="96"/>
      <c r="R44" s="96"/>
      <c r="S44" s="12"/>
      <c r="T44" s="97"/>
    </row>
    <row r="45" spans="1:21" s="13" customFormat="1" ht="30" customHeight="1">
      <c r="A45" s="8" t="s">
        <v>173</v>
      </c>
      <c r="B45" s="163" t="e">
        <f>IF(I45="SINAPI",VLOOKUP('PEM MONSENHOR MENDONÇA'!H45,SINAPI,2,),VLOOKUP('PEM MONSENHOR MENDONÇA'!H45,SETOP,3,))</f>
        <v>#REF!</v>
      </c>
      <c r="C45" s="163"/>
      <c r="D45" s="163"/>
      <c r="E45" s="163"/>
      <c r="F45" s="163"/>
      <c r="G45" s="163"/>
      <c r="H45" s="9" t="s">
        <v>49</v>
      </c>
      <c r="I45" s="9" t="s">
        <v>33</v>
      </c>
      <c r="J45" s="9" t="e">
        <f>IF(I45="SINAPI",VLOOKUP('PEM MONSENHOR MENDONÇA'!H45,SINAPI,3,),VLOOKUP('PEM MONSENHOR MENDONÇA'!H45,SETOP,4,))</f>
        <v>#REF!</v>
      </c>
      <c r="K45" s="10">
        <v>373.1</v>
      </c>
      <c r="L45" s="10" t="s">
        <v>22</v>
      </c>
      <c r="M45" s="11" t="e">
        <f>IF(I45="SINAPI",VLOOKUP('PEM MONSENHOR MENDONÇA'!H45,SINAPI,4,),VLOOKUP('PEM MONSENHOR MENDONÇA'!H45,SETOP,5,))</f>
        <v>#REF!</v>
      </c>
      <c r="N45" s="11" t="e">
        <f t="shared" si="15"/>
        <v>#REF!</v>
      </c>
      <c r="O45" s="11" t="e">
        <f t="shared" si="16"/>
        <v>#REF!</v>
      </c>
      <c r="P45" s="11" t="e">
        <f t="shared" si="17"/>
        <v>#REF!</v>
      </c>
      <c r="Q45" s="96"/>
      <c r="R45" s="96"/>
      <c r="S45" s="12"/>
      <c r="T45" s="97"/>
    </row>
    <row r="46" spans="1:21" s="13" customFormat="1" ht="30" customHeight="1">
      <c r="A46" s="8" t="s">
        <v>178</v>
      </c>
      <c r="B46" s="163" t="e">
        <f>IF(I46="SINAPI",VLOOKUP('PEM MONSENHOR MENDONÇA'!H46,SINAPI,2,),VLOOKUP('PEM MONSENHOR MENDONÇA'!H46,SETOP,3,))</f>
        <v>#REF!</v>
      </c>
      <c r="C46" s="163"/>
      <c r="D46" s="163"/>
      <c r="E46" s="163"/>
      <c r="F46" s="163"/>
      <c r="G46" s="163"/>
      <c r="H46" s="9" t="s">
        <v>103</v>
      </c>
      <c r="I46" s="9" t="s">
        <v>33</v>
      </c>
      <c r="J46" s="9" t="e">
        <f>IF(I46="SINAPI",VLOOKUP('PEM MONSENHOR MENDONÇA'!H46,SINAPI,3,),VLOOKUP('PEM MONSENHOR MENDONÇA'!H46,SETOP,4,))</f>
        <v>#REF!</v>
      </c>
      <c r="K46" s="10">
        <v>29.900000000000002</v>
      </c>
      <c r="L46" s="10" t="s">
        <v>22</v>
      </c>
      <c r="M46" s="11" t="e">
        <f>IF(I46="SINAPI",VLOOKUP('PEM MONSENHOR MENDONÇA'!H46,SINAPI,4,),VLOOKUP('PEM MONSENHOR MENDONÇA'!H46,SETOP,5,))</f>
        <v>#REF!</v>
      </c>
      <c r="N46" s="11" t="e">
        <f t="shared" si="15"/>
        <v>#REF!</v>
      </c>
      <c r="O46" s="11" t="e">
        <f t="shared" si="16"/>
        <v>#REF!</v>
      </c>
      <c r="P46" s="11" t="e">
        <f t="shared" si="17"/>
        <v>#REF!</v>
      </c>
      <c r="Q46" s="96"/>
      <c r="R46" s="96"/>
      <c r="S46" s="12"/>
      <c r="T46" s="97"/>
    </row>
    <row r="47" spans="1:21" s="13" customFormat="1" ht="30" customHeight="1">
      <c r="A47" s="8" t="s">
        <v>179</v>
      </c>
      <c r="B47" s="163" t="e">
        <f>IF(I47="SINAPI",VLOOKUP('PEM MONSENHOR MENDONÇA'!H47,SINAPI,2,),VLOOKUP('PEM MONSENHOR MENDONÇA'!H47,SETOP,3,))</f>
        <v>#REF!</v>
      </c>
      <c r="C47" s="163"/>
      <c r="D47" s="163"/>
      <c r="E47" s="163"/>
      <c r="F47" s="163"/>
      <c r="G47" s="163"/>
      <c r="H47" s="9" t="s">
        <v>121</v>
      </c>
      <c r="I47" s="9" t="s">
        <v>33</v>
      </c>
      <c r="J47" s="9" t="e">
        <f>IF(I47="SINAPI",VLOOKUP('PEM MONSENHOR MENDONÇA'!H47,SINAPI,3,),VLOOKUP('PEM MONSENHOR MENDONÇA'!H47,SETOP,4,))</f>
        <v>#REF!</v>
      </c>
      <c r="K47" s="10">
        <v>89.7</v>
      </c>
      <c r="L47" s="10" t="s">
        <v>22</v>
      </c>
      <c r="M47" s="11" t="e">
        <f>IF(I47="SINAPI",VLOOKUP('PEM MONSENHOR MENDONÇA'!H47,SINAPI,4,),VLOOKUP('PEM MONSENHOR MENDONÇA'!H47,SETOP,5,))</f>
        <v>#REF!</v>
      </c>
      <c r="N47" s="11" t="e">
        <f t="shared" si="15"/>
        <v>#REF!</v>
      </c>
      <c r="O47" s="11" t="e">
        <f t="shared" si="16"/>
        <v>#REF!</v>
      </c>
      <c r="P47" s="11" t="e">
        <f t="shared" si="17"/>
        <v>#REF!</v>
      </c>
      <c r="Q47" s="96"/>
      <c r="R47" s="96"/>
      <c r="S47" s="12"/>
      <c r="T47" s="97"/>
    </row>
    <row r="48" spans="1:21" s="13" customFormat="1" ht="30" customHeight="1">
      <c r="A48" s="98" t="s">
        <v>180</v>
      </c>
      <c r="B48" s="165" t="s">
        <v>255</v>
      </c>
      <c r="C48" s="165"/>
      <c r="D48" s="165"/>
      <c r="E48" s="165"/>
      <c r="F48" s="165"/>
      <c r="G48" s="165"/>
      <c r="H48" s="98"/>
      <c r="I48" s="98"/>
      <c r="J48" s="98"/>
      <c r="K48" s="98"/>
      <c r="L48" s="99"/>
      <c r="M48" s="98"/>
      <c r="N48" s="98"/>
      <c r="O48" s="118"/>
      <c r="P48" s="118"/>
      <c r="Q48" s="96"/>
      <c r="R48" s="96"/>
      <c r="S48" s="12"/>
      <c r="T48" s="97"/>
    </row>
    <row r="49" spans="1:20" s="13" customFormat="1" ht="30" customHeight="1">
      <c r="A49" s="8" t="s">
        <v>260</v>
      </c>
      <c r="B49" s="163" t="e">
        <f>IF(I49="SINAPI",VLOOKUP('PEM MONSENHOR MENDONÇA'!H49,SINAPI,2,),VLOOKUP('PEM MONSENHOR MENDONÇA'!H49,SETOP,3,))</f>
        <v>#REF!</v>
      </c>
      <c r="C49" s="163"/>
      <c r="D49" s="163"/>
      <c r="E49" s="163"/>
      <c r="F49" s="163"/>
      <c r="G49" s="163"/>
      <c r="H49" s="9" t="s">
        <v>110</v>
      </c>
      <c r="I49" s="9" t="s">
        <v>33</v>
      </c>
      <c r="J49" s="9" t="e">
        <f>IF(I49="SINAPI",VLOOKUP('PEM MONSENHOR MENDONÇA'!H49,SINAPI,3,),VLOOKUP('PEM MONSENHOR MENDONÇA'!H49,SETOP,4,))</f>
        <v>#REF!</v>
      </c>
      <c r="K49" s="10">
        <v>12.2</v>
      </c>
      <c r="L49" s="10" t="s">
        <v>22</v>
      </c>
      <c r="M49" s="11" t="e">
        <f>IF(I49="SINAPI",VLOOKUP('PEM MONSENHOR MENDONÇA'!H49,SINAPI,4,),VLOOKUP('PEM MONSENHOR MENDONÇA'!H49,SETOP,5,))</f>
        <v>#REF!</v>
      </c>
      <c r="N49" s="11" t="e">
        <f t="shared" si="15"/>
        <v>#REF!</v>
      </c>
      <c r="O49" s="11" t="e">
        <f t="shared" ref="O49:O52" si="18">K49*M49</f>
        <v>#REF!</v>
      </c>
      <c r="P49" s="11" t="e">
        <f t="shared" ref="P49:P52" si="19">N49*K49</f>
        <v>#REF!</v>
      </c>
      <c r="Q49" s="96"/>
      <c r="R49" s="96"/>
      <c r="S49" s="12"/>
      <c r="T49" s="97"/>
    </row>
    <row r="50" spans="1:20" s="13" customFormat="1" ht="30" customHeight="1">
      <c r="A50" s="8" t="s">
        <v>181</v>
      </c>
      <c r="B50" s="163" t="e">
        <f>IF(I50="SINAPI",VLOOKUP('PEM MONSENHOR MENDONÇA'!H50,SINAPI,2,),VLOOKUP('PEM MONSENHOR MENDONÇA'!H50,SETOP,3,))</f>
        <v>#REF!</v>
      </c>
      <c r="C50" s="163"/>
      <c r="D50" s="163"/>
      <c r="E50" s="163"/>
      <c r="F50" s="163"/>
      <c r="G50" s="163"/>
      <c r="H50" s="9" t="s">
        <v>49</v>
      </c>
      <c r="I50" s="9" t="s">
        <v>33</v>
      </c>
      <c r="J50" s="9" t="e">
        <f>IF(I50="SINAPI",VLOOKUP('PEM MONSENHOR MENDONÇA'!H50,SINAPI,3,),VLOOKUP('PEM MONSENHOR MENDONÇA'!H50,SETOP,4,))</f>
        <v>#REF!</v>
      </c>
      <c r="K50" s="10">
        <v>927.4</v>
      </c>
      <c r="L50" s="10" t="s">
        <v>22</v>
      </c>
      <c r="M50" s="11" t="e">
        <f>IF(I50="SINAPI",VLOOKUP('PEM MONSENHOR MENDONÇA'!H50,SINAPI,4,),VLOOKUP('PEM MONSENHOR MENDONÇA'!H50,SETOP,5,))</f>
        <v>#REF!</v>
      </c>
      <c r="N50" s="11" t="e">
        <f t="shared" si="15"/>
        <v>#REF!</v>
      </c>
      <c r="O50" s="11" t="e">
        <f t="shared" si="18"/>
        <v>#REF!</v>
      </c>
      <c r="P50" s="11" t="e">
        <f t="shared" si="19"/>
        <v>#REF!</v>
      </c>
      <c r="Q50" s="96"/>
      <c r="R50" s="96"/>
      <c r="S50" s="12"/>
      <c r="T50" s="97"/>
    </row>
    <row r="51" spans="1:20" s="13" customFormat="1" ht="30" customHeight="1">
      <c r="A51" s="8" t="s">
        <v>261</v>
      </c>
      <c r="B51" s="163" t="e">
        <f>IF(I51="SINAPI",VLOOKUP('PEM MONSENHOR MENDONÇA'!H51,SINAPI,2,),VLOOKUP('PEM MONSENHOR MENDONÇA'!H51,SETOP,3,))</f>
        <v>#REF!</v>
      </c>
      <c r="C51" s="163"/>
      <c r="D51" s="163"/>
      <c r="E51" s="163"/>
      <c r="F51" s="163"/>
      <c r="G51" s="163"/>
      <c r="H51" s="9" t="s">
        <v>103</v>
      </c>
      <c r="I51" s="9" t="s">
        <v>33</v>
      </c>
      <c r="J51" s="9" t="e">
        <f>IF(I51="SINAPI",VLOOKUP('PEM MONSENHOR MENDONÇA'!H51,SINAPI,3,),VLOOKUP('PEM MONSENHOR MENDONÇA'!H51,SETOP,4,))</f>
        <v>#REF!</v>
      </c>
      <c r="K51" s="10">
        <v>60.466666666666669</v>
      </c>
      <c r="L51" s="10" t="s">
        <v>22</v>
      </c>
      <c r="M51" s="11" t="e">
        <f>IF(I51="SINAPI",VLOOKUP('PEM MONSENHOR MENDONÇA'!H51,SINAPI,4,),VLOOKUP('PEM MONSENHOR MENDONÇA'!H51,SETOP,5,))</f>
        <v>#REF!</v>
      </c>
      <c r="N51" s="11" t="e">
        <f t="shared" ref="N51" si="20">ROUND(M51*(1+$C$7),2)</f>
        <v>#REF!</v>
      </c>
      <c r="O51" s="11" t="e">
        <f t="shared" ref="O51" si="21">K51*M51</f>
        <v>#REF!</v>
      </c>
      <c r="P51" s="11" t="e">
        <f t="shared" ref="P51" si="22">N51*K51</f>
        <v>#REF!</v>
      </c>
      <c r="Q51" s="96"/>
      <c r="R51" s="96"/>
      <c r="S51" s="12"/>
      <c r="T51" s="97"/>
    </row>
    <row r="52" spans="1:20" s="13" customFormat="1" ht="30" customHeight="1">
      <c r="A52" s="8" t="s">
        <v>454</v>
      </c>
      <c r="B52" s="163" t="e">
        <f>IF(I52="SINAPI",VLOOKUP('PEM MONSENHOR MENDONÇA'!H52,SINAPI,2,),VLOOKUP('PEM MONSENHOR MENDONÇA'!H52,SETOP,3,))</f>
        <v>#REF!</v>
      </c>
      <c r="C52" s="163"/>
      <c r="D52" s="163"/>
      <c r="E52" s="163"/>
      <c r="F52" s="163"/>
      <c r="G52" s="163"/>
      <c r="H52" s="9" t="s">
        <v>121</v>
      </c>
      <c r="I52" s="9" t="s">
        <v>33</v>
      </c>
      <c r="J52" s="9" t="e">
        <f>IF(I52="SINAPI",VLOOKUP('PEM MONSENHOR MENDONÇA'!H52,SINAPI,3,),VLOOKUP('PEM MONSENHOR MENDONÇA'!H52,SETOP,4,))</f>
        <v>#REF!</v>
      </c>
      <c r="K52" s="10">
        <v>114.8</v>
      </c>
      <c r="L52" s="10" t="s">
        <v>22</v>
      </c>
      <c r="M52" s="11" t="e">
        <f>IF(I52="SINAPI",VLOOKUP('PEM MONSENHOR MENDONÇA'!H52,SINAPI,4,),VLOOKUP('PEM MONSENHOR MENDONÇA'!H52,SETOP,5,))</f>
        <v>#REF!</v>
      </c>
      <c r="N52" s="11" t="e">
        <f t="shared" si="15"/>
        <v>#REF!</v>
      </c>
      <c r="O52" s="11" t="e">
        <f t="shared" si="18"/>
        <v>#REF!</v>
      </c>
      <c r="P52" s="11" t="e">
        <f t="shared" si="19"/>
        <v>#REF!</v>
      </c>
      <c r="Q52" s="96"/>
      <c r="R52" s="96"/>
      <c r="S52" s="12"/>
      <c r="T52" s="97"/>
    </row>
    <row r="53" spans="1:20" s="13" customFormat="1" ht="30" customHeight="1">
      <c r="A53" s="41"/>
      <c r="B53" s="41"/>
      <c r="C53" s="41"/>
      <c r="D53" s="41"/>
      <c r="E53" s="41"/>
      <c r="F53" s="41"/>
      <c r="G53" s="41"/>
      <c r="H53" s="161" t="str">
        <f>"SUBTOTAL "&amp;$B$37</f>
        <v>SUBTOTAL FUNDAÇÕES</v>
      </c>
      <c r="I53" s="161"/>
      <c r="J53" s="161"/>
      <c r="K53" s="161"/>
      <c r="L53" s="161"/>
      <c r="M53" s="161"/>
      <c r="N53" s="162"/>
      <c r="O53" s="42" t="e">
        <f>SUM(O39:O52)</f>
        <v>#REF!</v>
      </c>
      <c r="P53" s="42" t="e">
        <f>SUM(P39:P52)</f>
        <v>#REF!</v>
      </c>
      <c r="Q53" s="93"/>
      <c r="R53" s="93"/>
      <c r="S53" s="4"/>
      <c r="T53" s="87"/>
    </row>
    <row r="54" spans="1:20" s="13" customFormat="1" ht="30" customHeight="1">
      <c r="A54" s="70">
        <v>5</v>
      </c>
      <c r="B54" s="169" t="s">
        <v>167</v>
      </c>
      <c r="C54" s="169"/>
      <c r="D54" s="169"/>
      <c r="E54" s="169"/>
      <c r="F54" s="169"/>
      <c r="G54" s="169"/>
      <c r="H54" s="70"/>
      <c r="I54" s="70"/>
      <c r="J54" s="70"/>
      <c r="K54" s="70"/>
      <c r="L54" s="71"/>
      <c r="M54" s="70"/>
      <c r="N54" s="70"/>
      <c r="O54" s="103"/>
      <c r="P54" s="103"/>
      <c r="Q54" s="93"/>
      <c r="R54" s="93"/>
      <c r="S54" s="4"/>
      <c r="T54" s="87"/>
    </row>
    <row r="55" spans="1:20" s="13" customFormat="1" ht="30" customHeight="1">
      <c r="A55" s="98" t="s">
        <v>225</v>
      </c>
      <c r="B55" s="165" t="s">
        <v>168</v>
      </c>
      <c r="C55" s="165"/>
      <c r="D55" s="165"/>
      <c r="E55" s="165"/>
      <c r="F55" s="165"/>
      <c r="G55" s="165"/>
      <c r="H55" s="98"/>
      <c r="I55" s="98"/>
      <c r="J55" s="98"/>
      <c r="K55" s="98"/>
      <c r="L55" s="99"/>
      <c r="M55" s="98"/>
      <c r="N55" s="98"/>
      <c r="O55" s="118"/>
      <c r="P55" s="118"/>
      <c r="Q55" s="96"/>
      <c r="R55" s="96"/>
      <c r="S55" s="12"/>
      <c r="T55" s="97"/>
    </row>
    <row r="56" spans="1:20" s="13" customFormat="1" ht="30" customHeight="1">
      <c r="A56" s="8" t="s">
        <v>226</v>
      </c>
      <c r="B56" s="163" t="e">
        <f>IF(I56="SINAPI",VLOOKUP('PEM MONSENHOR MENDONÇA'!H56,SINAPI,2,),VLOOKUP('PEM MONSENHOR MENDONÇA'!H56,SETOP,3,))</f>
        <v>#REF!</v>
      </c>
      <c r="C56" s="163"/>
      <c r="D56" s="163"/>
      <c r="E56" s="163"/>
      <c r="F56" s="163"/>
      <c r="G56" s="163"/>
      <c r="H56" s="9" t="s">
        <v>103</v>
      </c>
      <c r="I56" s="9" t="s">
        <v>33</v>
      </c>
      <c r="J56" s="9" t="e">
        <f>IF(I56="SINAPI",VLOOKUP('PEM MONSENHOR MENDONÇA'!H56,SINAPI,3,),VLOOKUP('PEM MONSENHOR MENDONÇA'!H56,SETOP,4,))</f>
        <v>#REF!</v>
      </c>
      <c r="K56" s="10">
        <v>63.566666666666663</v>
      </c>
      <c r="L56" s="10" t="s">
        <v>22</v>
      </c>
      <c r="M56" s="11" t="e">
        <f>IF(I56="SINAPI",VLOOKUP('PEM MONSENHOR MENDONÇA'!H56,SINAPI,4,),VLOOKUP('PEM MONSENHOR MENDONÇA'!H56,SETOP,5,))</f>
        <v>#REF!</v>
      </c>
      <c r="N56" s="11" t="e">
        <f>ROUND(M56*(1+$C$7),2)</f>
        <v>#REF!</v>
      </c>
      <c r="O56" s="11" t="e">
        <f>K56*M56</f>
        <v>#REF!</v>
      </c>
      <c r="P56" s="11" t="e">
        <f>N56*K56</f>
        <v>#REF!</v>
      </c>
      <c r="Q56" s="96"/>
      <c r="R56" s="96"/>
      <c r="S56" s="12"/>
      <c r="T56" s="97"/>
    </row>
    <row r="57" spans="1:20" s="13" customFormat="1" ht="30" customHeight="1">
      <c r="A57" s="8" t="s">
        <v>227</v>
      </c>
      <c r="B57" s="163" t="e">
        <f>IF(I57="SINAPI",VLOOKUP('PEM MONSENHOR MENDONÇA'!H57,SINAPI,2,),VLOOKUP('PEM MONSENHOR MENDONÇA'!H57,SETOP,3,))</f>
        <v>#REF!</v>
      </c>
      <c r="C57" s="163"/>
      <c r="D57" s="163"/>
      <c r="E57" s="163"/>
      <c r="F57" s="163"/>
      <c r="G57" s="163"/>
      <c r="H57" s="9" t="s">
        <v>49</v>
      </c>
      <c r="I57" s="9" t="s">
        <v>33</v>
      </c>
      <c r="J57" s="9" t="e">
        <f>IF(I57="SINAPI",VLOOKUP('PEM MONSENHOR MENDONÇA'!H57,SINAPI,3,),VLOOKUP('PEM MONSENHOR MENDONÇA'!H57,SETOP,4,))</f>
        <v>#REF!</v>
      </c>
      <c r="K57" s="10">
        <v>1934.1</v>
      </c>
      <c r="L57" s="10" t="s">
        <v>22</v>
      </c>
      <c r="M57" s="11" t="e">
        <f>IF(I57="SINAPI",VLOOKUP('PEM MONSENHOR MENDONÇA'!H57,SINAPI,4,),VLOOKUP('PEM MONSENHOR MENDONÇA'!H57,SETOP,5,))</f>
        <v>#REF!</v>
      </c>
      <c r="N57" s="11" t="e">
        <f t="shared" ref="N57:N58" si="23">ROUND(M57*(1+$C$7),2)</f>
        <v>#REF!</v>
      </c>
      <c r="O57" s="11" t="e">
        <f t="shared" ref="O57:O58" si="24">K57*M57</f>
        <v>#REF!</v>
      </c>
      <c r="P57" s="11" t="e">
        <f t="shared" ref="P57:P58" si="25">N57*K57</f>
        <v>#REF!</v>
      </c>
      <c r="Q57" s="96"/>
      <c r="R57" s="96"/>
      <c r="S57" s="12"/>
      <c r="T57" s="97"/>
    </row>
    <row r="58" spans="1:20" s="13" customFormat="1" ht="30" customHeight="1">
      <c r="A58" s="8" t="s">
        <v>356</v>
      </c>
      <c r="B58" s="163" t="e">
        <f>IF(I58="SINAPI",VLOOKUP('PEM MONSENHOR MENDONÇA'!H58,SINAPI,2,),VLOOKUP('PEM MONSENHOR MENDONÇA'!H58,SETOP,3,))</f>
        <v>#REF!</v>
      </c>
      <c r="C58" s="163"/>
      <c r="D58" s="163"/>
      <c r="E58" s="163"/>
      <c r="F58" s="163"/>
      <c r="G58" s="163"/>
      <c r="H58" s="9" t="s">
        <v>105</v>
      </c>
      <c r="I58" s="9" t="s">
        <v>33</v>
      </c>
      <c r="J58" s="9" t="e">
        <f>IF(I58="SINAPI",VLOOKUP('PEM MONSENHOR MENDONÇA'!H58,SINAPI,3,),VLOOKUP('PEM MONSENHOR MENDONÇA'!H58,SETOP,4,))</f>
        <v>#REF!</v>
      </c>
      <c r="K58" s="10">
        <v>9.9</v>
      </c>
      <c r="L58" s="10" t="s">
        <v>22</v>
      </c>
      <c r="M58" s="11" t="e">
        <f>IF(I58="SINAPI",VLOOKUP('PEM MONSENHOR MENDONÇA'!H58,SINAPI,4,),VLOOKUP('PEM MONSENHOR MENDONÇA'!H58,SETOP,5,))</f>
        <v>#REF!</v>
      </c>
      <c r="N58" s="11" t="e">
        <f t="shared" si="23"/>
        <v>#REF!</v>
      </c>
      <c r="O58" s="11" t="e">
        <f t="shared" si="24"/>
        <v>#REF!</v>
      </c>
      <c r="P58" s="11" t="e">
        <f t="shared" si="25"/>
        <v>#REF!</v>
      </c>
      <c r="Q58" s="96"/>
      <c r="R58" s="96"/>
      <c r="S58" s="12"/>
      <c r="T58" s="97"/>
    </row>
    <row r="59" spans="1:20" s="13" customFormat="1" ht="30" customHeight="1">
      <c r="A59" s="98" t="s">
        <v>228</v>
      </c>
      <c r="B59" s="165" t="s">
        <v>169</v>
      </c>
      <c r="C59" s="165"/>
      <c r="D59" s="165"/>
      <c r="E59" s="165"/>
      <c r="F59" s="165"/>
      <c r="G59" s="165"/>
      <c r="H59" s="98"/>
      <c r="I59" s="98"/>
      <c r="J59" s="98"/>
      <c r="K59" s="98"/>
      <c r="L59" s="99"/>
      <c r="M59" s="98"/>
      <c r="N59" s="98"/>
      <c r="O59" s="118"/>
      <c r="P59" s="118"/>
      <c r="Q59" s="96"/>
      <c r="R59" s="96"/>
      <c r="S59" s="12"/>
      <c r="T59" s="97"/>
    </row>
    <row r="60" spans="1:20" s="13" customFormat="1" ht="30" customHeight="1">
      <c r="A60" s="8" t="s">
        <v>229</v>
      </c>
      <c r="B60" s="163" t="e">
        <f>IF(I60="SINAPI",VLOOKUP('PEM MONSENHOR MENDONÇA'!H60,SINAPI,2,),VLOOKUP('PEM MONSENHOR MENDONÇA'!H60,SETOP,3,))</f>
        <v>#REF!</v>
      </c>
      <c r="C60" s="163"/>
      <c r="D60" s="163"/>
      <c r="E60" s="163"/>
      <c r="F60" s="163"/>
      <c r="G60" s="163"/>
      <c r="H60" s="9" t="s">
        <v>103</v>
      </c>
      <c r="I60" s="9" t="s">
        <v>33</v>
      </c>
      <c r="J60" s="9" t="e">
        <f>IF(I60="SINAPI",VLOOKUP('PEM MONSENHOR MENDONÇA'!H60,SINAPI,3,),VLOOKUP('PEM MONSENHOR MENDONÇA'!H60,SETOP,4,))</f>
        <v>#REF!</v>
      </c>
      <c r="K60" s="10">
        <v>90.133333333333326</v>
      </c>
      <c r="L60" s="10" t="s">
        <v>22</v>
      </c>
      <c r="M60" s="11" t="e">
        <f>IF(I60="SINAPI",VLOOKUP('PEM MONSENHOR MENDONÇA'!H60,SINAPI,4,),VLOOKUP('PEM MONSENHOR MENDONÇA'!H60,SETOP,5,))</f>
        <v>#REF!</v>
      </c>
      <c r="N60" s="11" t="e">
        <f>ROUND(M60*(1+$C$7),2)</f>
        <v>#REF!</v>
      </c>
      <c r="O60" s="11" t="e">
        <f>K60*M60</f>
        <v>#REF!</v>
      </c>
      <c r="P60" s="11" t="e">
        <f>N60*K60</f>
        <v>#REF!</v>
      </c>
      <c r="Q60" s="96"/>
      <c r="R60" s="96"/>
      <c r="S60" s="12"/>
      <c r="T60" s="97"/>
    </row>
    <row r="61" spans="1:20" s="13" customFormat="1" ht="30" customHeight="1">
      <c r="A61" s="8" t="s">
        <v>357</v>
      </c>
      <c r="B61" s="163" t="e">
        <f>IF(I61="SINAPI",VLOOKUP('PEM MONSENHOR MENDONÇA'!H61,SINAPI,2,),VLOOKUP('PEM MONSENHOR MENDONÇA'!H61,SETOP,3,))</f>
        <v>#REF!</v>
      </c>
      <c r="C61" s="163"/>
      <c r="D61" s="163"/>
      <c r="E61" s="163"/>
      <c r="F61" s="163"/>
      <c r="G61" s="163"/>
      <c r="H61" s="9" t="s">
        <v>49</v>
      </c>
      <c r="I61" s="9" t="s">
        <v>33</v>
      </c>
      <c r="J61" s="9" t="e">
        <f>IF(I61="SINAPI",VLOOKUP('PEM MONSENHOR MENDONÇA'!H61,SINAPI,3,),VLOOKUP('PEM MONSENHOR MENDONÇA'!H61,SETOP,4,))</f>
        <v>#REF!</v>
      </c>
      <c r="K61" s="10">
        <v>1566.5</v>
      </c>
      <c r="L61" s="10" t="s">
        <v>22</v>
      </c>
      <c r="M61" s="11" t="e">
        <f>IF(I61="SINAPI",VLOOKUP('PEM MONSENHOR MENDONÇA'!H61,SINAPI,4,),VLOOKUP('PEM MONSENHOR MENDONÇA'!H61,SETOP,5,))</f>
        <v>#REF!</v>
      </c>
      <c r="N61" s="11" t="e">
        <f>ROUND(M61*(1+$C$7),2)</f>
        <v>#REF!</v>
      </c>
      <c r="O61" s="11" t="e">
        <f>K61*M61</f>
        <v>#REF!</v>
      </c>
      <c r="P61" s="11" t="e">
        <f>N61*K61</f>
        <v>#REF!</v>
      </c>
      <c r="Q61" s="96"/>
      <c r="R61" s="96"/>
      <c r="S61" s="12"/>
      <c r="T61" s="97"/>
    </row>
    <row r="62" spans="1:20" s="13" customFormat="1" ht="30" customHeight="1">
      <c r="A62" s="8" t="s">
        <v>358</v>
      </c>
      <c r="B62" s="163" t="e">
        <f>IF(I62="SINAPI",VLOOKUP('PEM MONSENHOR MENDONÇA'!H62,SINAPI,2,),VLOOKUP('PEM MONSENHOR MENDONÇA'!H62,SETOP,3,))</f>
        <v>#REF!</v>
      </c>
      <c r="C62" s="163"/>
      <c r="D62" s="163"/>
      <c r="E62" s="163"/>
      <c r="F62" s="163"/>
      <c r="G62" s="163"/>
      <c r="H62" s="9" t="s">
        <v>105</v>
      </c>
      <c r="I62" s="9" t="s">
        <v>33</v>
      </c>
      <c r="J62" s="9" t="e">
        <f>IF(I62="SINAPI",VLOOKUP('PEM MONSENHOR MENDONÇA'!H62,SINAPI,3,),VLOOKUP('PEM MONSENHOR MENDONÇA'!H62,SETOP,4,))</f>
        <v>#REF!</v>
      </c>
      <c r="K62" s="10">
        <v>16.399999999999999</v>
      </c>
      <c r="L62" s="10" t="s">
        <v>22</v>
      </c>
      <c r="M62" s="11" t="e">
        <f>IF(I62="SINAPI",VLOOKUP('PEM MONSENHOR MENDONÇA'!H62,SINAPI,4,),VLOOKUP('PEM MONSENHOR MENDONÇA'!H62,SETOP,5,))</f>
        <v>#REF!</v>
      </c>
      <c r="N62" s="11" t="e">
        <f>ROUND(M62*(1+$C$7),2)</f>
        <v>#REF!</v>
      </c>
      <c r="O62" s="11" t="e">
        <f>K62*M62</f>
        <v>#REF!</v>
      </c>
      <c r="P62" s="11" t="e">
        <f>N62*K62</f>
        <v>#REF!</v>
      </c>
      <c r="Q62" s="96"/>
      <c r="R62" s="96"/>
      <c r="S62" s="12"/>
      <c r="T62" s="97"/>
    </row>
    <row r="63" spans="1:20" s="13" customFormat="1" ht="30" customHeight="1">
      <c r="A63" s="8" t="s">
        <v>359</v>
      </c>
      <c r="B63" s="163" t="e">
        <f>IF(I63="SINAPI",VLOOKUP('PEM MONSENHOR MENDONÇA'!H63,SINAPI,2,),VLOOKUP('PEM MONSENHOR MENDONÇA'!H63,SETOP,3,))</f>
        <v>#REF!</v>
      </c>
      <c r="C63" s="163"/>
      <c r="D63" s="163"/>
      <c r="E63" s="163"/>
      <c r="F63" s="163"/>
      <c r="G63" s="166"/>
      <c r="H63" s="9" t="s">
        <v>101</v>
      </c>
      <c r="I63" s="9" t="s">
        <v>33</v>
      </c>
      <c r="J63" s="9" t="e">
        <f>IF(I63="SINAPI",VLOOKUP('PEM MONSENHOR MENDONÇA'!H63,SINAPI,3,),VLOOKUP('PEM MONSENHOR MENDONÇA'!H63,SETOP,4,))</f>
        <v>#REF!</v>
      </c>
      <c r="K63" s="10">
        <v>16.399999999999999</v>
      </c>
      <c r="L63" s="10" t="s">
        <v>22</v>
      </c>
      <c r="M63" s="11" t="e">
        <f>IF(I63="SINAPI",VLOOKUP('PEM MONSENHOR MENDONÇA'!H63,SINAPI,4,),VLOOKUP('PEM MONSENHOR MENDONÇA'!H63,SETOP,5,))</f>
        <v>#REF!</v>
      </c>
      <c r="N63" s="11" t="e">
        <f>ROUND(M63*(1+$C$7),2)</f>
        <v>#REF!</v>
      </c>
      <c r="O63" s="11" t="e">
        <f>K63*M63</f>
        <v>#REF!</v>
      </c>
      <c r="P63" s="11" t="e">
        <f>N63*K63</f>
        <v>#REF!</v>
      </c>
      <c r="Q63" s="96"/>
      <c r="R63" s="96"/>
      <c r="S63" s="12"/>
      <c r="T63" s="97"/>
    </row>
    <row r="64" spans="1:20" s="13" customFormat="1" ht="30" customHeight="1">
      <c r="A64" s="8" t="s">
        <v>360</v>
      </c>
      <c r="B64" s="167" t="e">
        <f>IF(I64="SINAPI",VLOOKUP('PEM MONSENHOR MENDONÇA'!H64,SINAPI,2,),VLOOKUP('PEM MONSENHOR MENDONÇA'!H64,SETOP,3,))</f>
        <v>#REF!</v>
      </c>
      <c r="C64" s="167"/>
      <c r="D64" s="167"/>
      <c r="E64" s="167"/>
      <c r="F64" s="167"/>
      <c r="G64" s="168"/>
      <c r="H64" s="9" t="s">
        <v>102</v>
      </c>
      <c r="I64" s="9" t="s">
        <v>33</v>
      </c>
      <c r="J64" s="9" t="e">
        <f>IF(I64="SINAPI",VLOOKUP('PEM MONSENHOR MENDONÇA'!H64,SINAPI,3,),VLOOKUP('PEM MONSENHOR MENDONÇA'!H64,SETOP,4,))</f>
        <v>#REF!</v>
      </c>
      <c r="K64" s="10">
        <v>32.799999999999997</v>
      </c>
      <c r="L64" s="10" t="s">
        <v>22</v>
      </c>
      <c r="M64" s="11" t="e">
        <f>IF(I64="SINAPI",VLOOKUP('PEM MONSENHOR MENDONÇA'!H64,SINAPI,4,),VLOOKUP('PEM MONSENHOR MENDONÇA'!H64,SETOP,5,))</f>
        <v>#REF!</v>
      </c>
      <c r="N64" s="11" t="e">
        <f t="shared" ref="N64" si="26">ROUND(M64*(1+$C$7),2)</f>
        <v>#REF!</v>
      </c>
      <c r="O64" s="11" t="e">
        <f t="shared" ref="O64" si="27">K64*M64</f>
        <v>#REF!</v>
      </c>
      <c r="P64" s="11" t="e">
        <f t="shared" ref="P64" si="28">N64*K64</f>
        <v>#REF!</v>
      </c>
      <c r="Q64" s="96"/>
      <c r="R64" s="96"/>
      <c r="S64" s="12"/>
      <c r="T64" s="97"/>
    </row>
    <row r="65" spans="1:20" s="13" customFormat="1" ht="30" customHeight="1">
      <c r="A65" s="98" t="s">
        <v>230</v>
      </c>
      <c r="B65" s="165" t="s">
        <v>170</v>
      </c>
      <c r="C65" s="165"/>
      <c r="D65" s="165"/>
      <c r="E65" s="165"/>
      <c r="F65" s="165"/>
      <c r="G65" s="165"/>
      <c r="H65" s="98"/>
      <c r="I65" s="98"/>
      <c r="J65" s="98"/>
      <c r="K65" s="98"/>
      <c r="L65" s="99"/>
      <c r="M65" s="98"/>
      <c r="N65" s="98"/>
      <c r="O65" s="118"/>
      <c r="P65" s="118"/>
      <c r="Q65" s="96"/>
      <c r="R65" s="96"/>
      <c r="S65" s="12"/>
      <c r="T65" s="97"/>
    </row>
    <row r="66" spans="1:20" s="13" customFormat="1" ht="30" customHeight="1">
      <c r="A66" s="8" t="s">
        <v>231</v>
      </c>
      <c r="B66" s="163" t="e">
        <f>IF(I66="SINAPI",VLOOKUP('PEM MONSENHOR MENDONÇA'!H66,SINAPI,2,),VLOOKUP('PEM MONSENHOR MENDONÇA'!H66,SETOP,3,))</f>
        <v>#REF!</v>
      </c>
      <c r="C66" s="163"/>
      <c r="D66" s="163"/>
      <c r="E66" s="163"/>
      <c r="F66" s="163"/>
      <c r="G66" s="163"/>
      <c r="H66" s="9" t="s">
        <v>49</v>
      </c>
      <c r="I66" s="9" t="s">
        <v>33</v>
      </c>
      <c r="J66" s="9" t="e">
        <f>IF(I66="SINAPI",VLOOKUP('PEM MONSENHOR MENDONÇA'!H66,SINAPI,3,),VLOOKUP('PEM MONSENHOR MENDONÇA'!H66,SETOP,4,))</f>
        <v>#REF!</v>
      </c>
      <c r="K66" s="10">
        <v>619.6</v>
      </c>
      <c r="L66" s="10" t="s">
        <v>22</v>
      </c>
      <c r="M66" s="11" t="e">
        <f>IF(I66="SINAPI",VLOOKUP('PEM MONSENHOR MENDONÇA'!H66,SINAPI,4,),VLOOKUP('PEM MONSENHOR MENDONÇA'!H66,SETOP,5,))</f>
        <v>#REF!</v>
      </c>
      <c r="N66" s="11" t="e">
        <f>ROUND(M66*(1+$C$7),2)</f>
        <v>#REF!</v>
      </c>
      <c r="O66" s="11" t="e">
        <f>K66*M66</f>
        <v>#REF!</v>
      </c>
      <c r="P66" s="11" t="e">
        <f>N66*K66</f>
        <v>#REF!</v>
      </c>
      <c r="Q66" s="96"/>
      <c r="R66" s="96"/>
      <c r="S66" s="12"/>
      <c r="T66" s="97"/>
    </row>
    <row r="67" spans="1:20" s="13" customFormat="1" ht="30" customHeight="1">
      <c r="A67" s="8" t="s">
        <v>232</v>
      </c>
      <c r="B67" s="163" t="e">
        <f>IF(I67="SINAPI",VLOOKUP('PEM MONSENHOR MENDONÇA'!H67,SINAPI,2,),VLOOKUP('PEM MONSENHOR MENDONÇA'!H67,SETOP,3,))</f>
        <v>#REF!</v>
      </c>
      <c r="C67" s="163"/>
      <c r="D67" s="163"/>
      <c r="E67" s="163"/>
      <c r="F67" s="163"/>
      <c r="G67" s="163"/>
      <c r="H67" s="9" t="s">
        <v>131</v>
      </c>
      <c r="I67" s="9" t="s">
        <v>33</v>
      </c>
      <c r="J67" s="9" t="e">
        <f>IF(I67="SINAPI",VLOOKUP('PEM MONSENHOR MENDONÇA'!H67,SINAPI,3,),VLOOKUP('PEM MONSENHOR MENDONÇA'!H67,SETOP,4,))</f>
        <v>#REF!</v>
      </c>
      <c r="K67" s="10">
        <v>227.26</v>
      </c>
      <c r="L67" s="10" t="s">
        <v>22</v>
      </c>
      <c r="M67" s="11" t="e">
        <f>IF(I67="SINAPI",VLOOKUP('PEM MONSENHOR MENDONÇA'!H67,SINAPI,4,),VLOOKUP('PEM MONSENHOR MENDONÇA'!H67,SETOP,5,))</f>
        <v>#REF!</v>
      </c>
      <c r="N67" s="11" t="e">
        <f t="shared" ref="N67" si="29">ROUND(M67*(1+$C$7),2)</f>
        <v>#REF!</v>
      </c>
      <c r="O67" s="11" t="e">
        <f t="shared" ref="O67" si="30">K67*M67</f>
        <v>#REF!</v>
      </c>
      <c r="P67" s="11" t="e">
        <f t="shared" ref="P67" si="31">N67*K67</f>
        <v>#REF!</v>
      </c>
      <c r="Q67" s="96"/>
      <c r="R67" s="96"/>
      <c r="S67" s="12"/>
      <c r="T67" s="97"/>
    </row>
    <row r="68" spans="1:20" s="13" customFormat="1" ht="30" customHeight="1">
      <c r="A68" s="8" t="s">
        <v>233</v>
      </c>
      <c r="B68" s="163" t="e">
        <f>IF(I68="SINAPI",VLOOKUP('PEM MONSENHOR MENDONÇA'!H68,SINAPI,2,),VLOOKUP('PEM MONSENHOR MENDONÇA'!H68,SETOP,3,))</f>
        <v>#REF!</v>
      </c>
      <c r="C68" s="163"/>
      <c r="D68" s="163"/>
      <c r="E68" s="163"/>
      <c r="F68" s="163"/>
      <c r="G68" s="163"/>
      <c r="H68" s="9" t="s">
        <v>130</v>
      </c>
      <c r="I68" s="9" t="s">
        <v>33</v>
      </c>
      <c r="J68" s="9" t="e">
        <f>IF(I68="SINAPI",VLOOKUP('PEM MONSENHOR MENDONÇA'!H68,SINAPI,3,),VLOOKUP('PEM MONSENHOR MENDONÇA'!H68,SETOP,4,))</f>
        <v>#REF!</v>
      </c>
      <c r="K68" s="10">
        <v>227.26</v>
      </c>
      <c r="L68" s="10" t="s">
        <v>22</v>
      </c>
      <c r="M68" s="11" t="e">
        <f>IF(I68="SINAPI",VLOOKUP('PEM MONSENHOR MENDONÇA'!H68,SINAPI,4,),VLOOKUP('PEM MONSENHOR MENDONÇA'!H68,SETOP,5,))</f>
        <v>#REF!</v>
      </c>
      <c r="N68" s="11" t="e">
        <f>ROUND(M68*(1+$C$7),2)</f>
        <v>#REF!</v>
      </c>
      <c r="O68" s="11" t="e">
        <f>K68*M68</f>
        <v>#REF!</v>
      </c>
      <c r="P68" s="11" t="e">
        <f>N68*K68</f>
        <v>#REF!</v>
      </c>
      <c r="Q68" s="96"/>
      <c r="R68" s="96"/>
      <c r="S68" s="12"/>
      <c r="T68" s="97"/>
    </row>
    <row r="69" spans="1:20" s="13" customFormat="1" ht="30" customHeight="1">
      <c r="A69" s="41"/>
      <c r="B69" s="41"/>
      <c r="C69" s="41"/>
      <c r="D69" s="41"/>
      <c r="E69" s="41"/>
      <c r="F69" s="41"/>
      <c r="G69" s="41"/>
      <c r="H69" s="161" t="str">
        <f>"SUBTOTAL "&amp;$B$54</f>
        <v>SUBTOTAL SUPERESTRUTURA</v>
      </c>
      <c r="I69" s="161"/>
      <c r="J69" s="161"/>
      <c r="K69" s="161"/>
      <c r="L69" s="161"/>
      <c r="M69" s="161"/>
      <c r="N69" s="162"/>
      <c r="O69" s="42" t="e">
        <f>SUM(O56:O68)</f>
        <v>#REF!</v>
      </c>
      <c r="P69" s="42" t="e">
        <f>SUM(P56:P68)</f>
        <v>#REF!</v>
      </c>
      <c r="Q69" s="93"/>
      <c r="R69" s="93"/>
      <c r="S69" s="4"/>
      <c r="T69" s="87"/>
    </row>
    <row r="70" spans="1:20" s="13" customFormat="1" ht="30" customHeight="1">
      <c r="A70" s="70">
        <v>6</v>
      </c>
      <c r="B70" s="169" t="s">
        <v>354</v>
      </c>
      <c r="C70" s="169"/>
      <c r="D70" s="169"/>
      <c r="E70" s="169"/>
      <c r="F70" s="169"/>
      <c r="G70" s="169"/>
      <c r="H70" s="70"/>
      <c r="I70" s="70"/>
      <c r="J70" s="70"/>
      <c r="K70" s="70"/>
      <c r="L70" s="71"/>
      <c r="M70" s="70"/>
      <c r="N70" s="70"/>
      <c r="O70" s="103"/>
      <c r="P70" s="103"/>
      <c r="Q70" s="93"/>
      <c r="R70" s="93"/>
      <c r="S70" s="4"/>
      <c r="T70" s="87"/>
    </row>
    <row r="71" spans="1:20" s="13" customFormat="1" ht="30" customHeight="1">
      <c r="A71" s="98" t="s">
        <v>187</v>
      </c>
      <c r="B71" s="165" t="s">
        <v>355</v>
      </c>
      <c r="C71" s="165"/>
      <c r="D71" s="165"/>
      <c r="E71" s="165"/>
      <c r="F71" s="165"/>
      <c r="G71" s="165"/>
      <c r="H71" s="98"/>
      <c r="I71" s="98"/>
      <c r="J71" s="98"/>
      <c r="K71" s="98"/>
      <c r="L71" s="99"/>
      <c r="M71" s="98"/>
      <c r="N71" s="98"/>
      <c r="O71" s="118"/>
      <c r="P71" s="118"/>
      <c r="Q71" s="96"/>
      <c r="R71" s="96"/>
      <c r="S71" s="12"/>
      <c r="T71" s="97"/>
    </row>
    <row r="72" spans="1:20" s="13" customFormat="1" ht="30" customHeight="1">
      <c r="A72" s="8" t="s">
        <v>188</v>
      </c>
      <c r="B72" s="163" t="e">
        <f>IF(I72="SINAPI",VLOOKUP('PEM MONSENHOR MENDONÇA'!H72,SINAPI,2,),VLOOKUP('PEM MONSENHOR MENDONÇA'!H72,SETOP,3,))</f>
        <v>#REF!</v>
      </c>
      <c r="C72" s="163"/>
      <c r="D72" s="163"/>
      <c r="E72" s="163"/>
      <c r="F72" s="163"/>
      <c r="G72" s="163"/>
      <c r="H72" s="9">
        <v>97622</v>
      </c>
      <c r="I72" s="9" t="s">
        <v>149</v>
      </c>
      <c r="J72" s="9" t="e">
        <f>IF(I72="SINAPI",VLOOKUP('PEM MONSENHOR MENDONÇA'!H72,SINAPI,3,),VLOOKUP('PEM MONSENHOR MENDONÇA'!H72,SETOP,4,))</f>
        <v>#REF!</v>
      </c>
      <c r="K72" s="10">
        <v>18.0425</v>
      </c>
      <c r="L72" s="10" t="s">
        <v>22</v>
      </c>
      <c r="M72" s="11" t="e">
        <f>IF(I72="SINAPI",VLOOKUP('PEM MONSENHOR MENDONÇA'!H72,SINAPI,4,),VLOOKUP('PEM MONSENHOR MENDONÇA'!H72,SETOP,5,))</f>
        <v>#REF!</v>
      </c>
      <c r="N72" s="11" t="e">
        <f>ROUND(M72*(1+$C$7),2)</f>
        <v>#REF!</v>
      </c>
      <c r="O72" s="11" t="e">
        <f>K72*M72</f>
        <v>#REF!</v>
      </c>
      <c r="P72" s="11" t="e">
        <f>N72*K72</f>
        <v>#REF!</v>
      </c>
      <c r="Q72" s="96"/>
      <c r="R72" s="96"/>
      <c r="S72" s="12"/>
      <c r="T72" s="97"/>
    </row>
    <row r="73" spans="1:20" s="13" customFormat="1" ht="30" customHeight="1">
      <c r="A73" s="8" t="s">
        <v>189</v>
      </c>
      <c r="B73" s="163" t="e">
        <f>IF(I73="SINAPI",VLOOKUP('PEM MONSENHOR MENDONÇA'!H73,SINAPI,2,),VLOOKUP('PEM MONSENHOR MENDONÇA'!H73,SETOP,3,))</f>
        <v>#REF!</v>
      </c>
      <c r="C73" s="163"/>
      <c r="D73" s="163"/>
      <c r="E73" s="163"/>
      <c r="F73" s="163"/>
      <c r="G73" s="163"/>
      <c r="H73" s="9">
        <v>97645</v>
      </c>
      <c r="I73" s="9" t="s">
        <v>149</v>
      </c>
      <c r="J73" s="9" t="e">
        <f>IF(I73="SINAPI",VLOOKUP('PEM MONSENHOR MENDONÇA'!H73,SINAPI,3,),VLOOKUP('PEM MONSENHOR MENDONÇA'!H73,SETOP,4,))</f>
        <v>#REF!</v>
      </c>
      <c r="K73" s="10">
        <v>2.8</v>
      </c>
      <c r="L73" s="10" t="s">
        <v>22</v>
      </c>
      <c r="M73" s="11" t="e">
        <f>IF(I73="SINAPI",VLOOKUP('PEM MONSENHOR MENDONÇA'!H73,SINAPI,4,),VLOOKUP('PEM MONSENHOR MENDONÇA'!H73,SETOP,5,))</f>
        <v>#REF!</v>
      </c>
      <c r="N73" s="11" t="e">
        <f t="shared" ref="N73:N80" si="32">ROUND(M73*(1+$C$7),2)</f>
        <v>#REF!</v>
      </c>
      <c r="O73" s="11" t="e">
        <f t="shared" ref="O73:O80" si="33">K73*M73</f>
        <v>#REF!</v>
      </c>
      <c r="P73" s="11" t="e">
        <f t="shared" ref="P73:P80" si="34">N73*K73</f>
        <v>#REF!</v>
      </c>
      <c r="Q73" s="96"/>
      <c r="R73" s="96"/>
      <c r="S73" s="12"/>
      <c r="T73" s="97"/>
    </row>
    <row r="74" spans="1:20" s="13" customFormat="1" ht="30" customHeight="1">
      <c r="A74" s="8" t="s">
        <v>455</v>
      </c>
      <c r="B74" s="163" t="e">
        <f>IF(I74="SINAPI",VLOOKUP('PEM MONSENHOR MENDONÇA'!H74,SINAPI,2,),VLOOKUP('PEM MONSENHOR MENDONÇA'!H74,SETOP,3,))</f>
        <v>#REF!</v>
      </c>
      <c r="C74" s="163"/>
      <c r="D74" s="163"/>
      <c r="E74" s="163"/>
      <c r="F74" s="163"/>
      <c r="G74" s="163"/>
      <c r="H74" s="9">
        <v>97644</v>
      </c>
      <c r="I74" s="9" t="s">
        <v>149</v>
      </c>
      <c r="J74" s="9" t="e">
        <f>IF(I74="SINAPI",VLOOKUP('PEM MONSENHOR MENDONÇA'!H74,SINAPI,3,),VLOOKUP('PEM MONSENHOR MENDONÇA'!H74,SETOP,4,))</f>
        <v>#REF!</v>
      </c>
      <c r="K74" s="10">
        <v>20.9</v>
      </c>
      <c r="L74" s="10" t="s">
        <v>22</v>
      </c>
      <c r="M74" s="11" t="e">
        <f>IF(I74="SINAPI",VLOOKUP('PEM MONSENHOR MENDONÇA'!H74,SINAPI,4,),VLOOKUP('PEM MONSENHOR MENDONÇA'!H74,SETOP,5,))</f>
        <v>#REF!</v>
      </c>
      <c r="N74" s="11" t="e">
        <f t="shared" si="32"/>
        <v>#REF!</v>
      </c>
      <c r="O74" s="11" t="e">
        <f t="shared" si="33"/>
        <v>#REF!</v>
      </c>
      <c r="P74" s="11" t="e">
        <f t="shared" si="34"/>
        <v>#REF!</v>
      </c>
      <c r="Q74" s="96"/>
      <c r="R74" s="96"/>
      <c r="S74" s="12"/>
      <c r="T74" s="97"/>
    </row>
    <row r="75" spans="1:20" s="13" customFormat="1" ht="30" customHeight="1">
      <c r="A75" s="8" t="s">
        <v>456</v>
      </c>
      <c r="B75" s="163" t="e">
        <f>IF(I75="SINAPI",VLOOKUP('PEM MONSENHOR MENDONÇA'!H75,SINAPI,2,),VLOOKUP('PEM MONSENHOR MENDONÇA'!H75,SETOP,3,))</f>
        <v>#REF!</v>
      </c>
      <c r="C75" s="163"/>
      <c r="D75" s="163"/>
      <c r="E75" s="163"/>
      <c r="F75" s="163"/>
      <c r="G75" s="163"/>
      <c r="H75" s="9">
        <v>97633</v>
      </c>
      <c r="I75" s="9" t="s">
        <v>149</v>
      </c>
      <c r="J75" s="9" t="e">
        <f>IF(I75="SINAPI",VLOOKUP('PEM MONSENHOR MENDONÇA'!H75,SINAPI,3,),VLOOKUP('PEM MONSENHOR MENDONÇA'!H75,SETOP,4,))</f>
        <v>#REF!</v>
      </c>
      <c r="K75" s="10">
        <v>92.51</v>
      </c>
      <c r="L75" s="10" t="s">
        <v>22</v>
      </c>
      <c r="M75" s="11" t="e">
        <f>IF(I75="SINAPI",VLOOKUP('PEM MONSENHOR MENDONÇA'!H75,SINAPI,4,),VLOOKUP('PEM MONSENHOR MENDONÇA'!H75,SETOP,5,))</f>
        <v>#REF!</v>
      </c>
      <c r="N75" s="11" t="e">
        <f t="shared" si="32"/>
        <v>#REF!</v>
      </c>
      <c r="O75" s="11" t="e">
        <f t="shared" si="33"/>
        <v>#REF!</v>
      </c>
      <c r="P75" s="11" t="e">
        <f t="shared" si="34"/>
        <v>#REF!</v>
      </c>
      <c r="Q75" s="96"/>
      <c r="R75" s="96"/>
      <c r="S75" s="12"/>
      <c r="T75" s="97"/>
    </row>
    <row r="76" spans="1:20" s="13" customFormat="1" ht="30" customHeight="1">
      <c r="A76" s="8" t="s">
        <v>457</v>
      </c>
      <c r="B76" s="163" t="e">
        <f>IF(I76="SINAPI",VLOOKUP('PEM MONSENHOR MENDONÇA'!H76,SINAPI,2,),VLOOKUP('PEM MONSENHOR MENDONÇA'!H76,SETOP,3,))</f>
        <v>#REF!</v>
      </c>
      <c r="C76" s="163"/>
      <c r="D76" s="163"/>
      <c r="E76" s="163"/>
      <c r="F76" s="163"/>
      <c r="G76" s="163"/>
      <c r="H76" s="9">
        <v>72897</v>
      </c>
      <c r="I76" s="9" t="s">
        <v>149</v>
      </c>
      <c r="J76" s="9" t="e">
        <f>IF(I76="SINAPI",VLOOKUP('PEM MONSENHOR MENDONÇA'!H76,SINAPI,3,),VLOOKUP('PEM MONSENHOR MENDONÇA'!H76,SETOP,4,))</f>
        <v>#REF!</v>
      </c>
      <c r="K76" s="10">
        <v>24.372799999999998</v>
      </c>
      <c r="L76" s="10" t="s">
        <v>22</v>
      </c>
      <c r="M76" s="11" t="e">
        <f>IF(I76="SINAPI",VLOOKUP('PEM MONSENHOR MENDONÇA'!H76,SINAPI,4,),VLOOKUP('PEM MONSENHOR MENDONÇA'!H76,SETOP,5,))</f>
        <v>#REF!</v>
      </c>
      <c r="N76" s="11" t="e">
        <f t="shared" si="32"/>
        <v>#REF!</v>
      </c>
      <c r="O76" s="11" t="e">
        <f t="shared" si="33"/>
        <v>#REF!</v>
      </c>
      <c r="P76" s="11" t="e">
        <f t="shared" si="34"/>
        <v>#REF!</v>
      </c>
      <c r="Q76" s="96"/>
      <c r="R76" s="96"/>
      <c r="S76" s="12"/>
      <c r="T76" s="97"/>
    </row>
    <row r="77" spans="1:20" s="13" customFormat="1" ht="30" customHeight="1">
      <c r="A77" s="8" t="s">
        <v>458</v>
      </c>
      <c r="B77" s="163" t="e">
        <f>IF(I77="SINAPI",VLOOKUP('PEM MONSENHOR MENDONÇA'!H77,SINAPI,2,),VLOOKUP('PEM MONSENHOR MENDONÇA'!H77,SETOP,3,))</f>
        <v>#REF!</v>
      </c>
      <c r="C77" s="163"/>
      <c r="D77" s="163"/>
      <c r="E77" s="163"/>
      <c r="F77" s="163"/>
      <c r="G77" s="163"/>
      <c r="H77" s="9">
        <v>72900</v>
      </c>
      <c r="I77" s="9" t="s">
        <v>149</v>
      </c>
      <c r="J77" s="9" t="e">
        <f>IF(I77="SINAPI",VLOOKUP('PEM MONSENHOR MENDONÇA'!H77,SINAPI,3,),VLOOKUP('PEM MONSENHOR MENDONÇA'!H77,SETOP,4,))</f>
        <v>#REF!</v>
      </c>
      <c r="K77" s="10">
        <v>24.372799999999998</v>
      </c>
      <c r="L77" s="10" t="s">
        <v>22</v>
      </c>
      <c r="M77" s="11" t="e">
        <f>IF(I77="SINAPI",VLOOKUP('PEM MONSENHOR MENDONÇA'!H77,SINAPI,4,),VLOOKUP('PEM MONSENHOR MENDONÇA'!H77,SETOP,5,))</f>
        <v>#REF!</v>
      </c>
      <c r="N77" s="11" t="e">
        <f t="shared" si="32"/>
        <v>#REF!</v>
      </c>
      <c r="O77" s="11" t="e">
        <f t="shared" si="33"/>
        <v>#REF!</v>
      </c>
      <c r="P77" s="11" t="e">
        <f t="shared" si="34"/>
        <v>#REF!</v>
      </c>
      <c r="Q77" s="96"/>
      <c r="R77" s="96"/>
      <c r="S77" s="12"/>
      <c r="T77" s="97"/>
    </row>
    <row r="78" spans="1:20" s="13" customFormat="1" ht="50.1" customHeight="1">
      <c r="A78" s="8" t="s">
        <v>459</v>
      </c>
      <c r="B78" s="163" t="e">
        <f>IF(I78="SINAPI",VLOOKUP('PEM MONSENHOR MENDONÇA'!H78,SINAPI,2,),VLOOKUP('PEM MONSENHOR MENDONÇA'!H78,SETOP,3,))</f>
        <v>#REF!</v>
      </c>
      <c r="C78" s="163"/>
      <c r="D78" s="163"/>
      <c r="E78" s="163"/>
      <c r="F78" s="163"/>
      <c r="G78" s="163"/>
      <c r="H78" s="9">
        <v>87455</v>
      </c>
      <c r="I78" s="9" t="s">
        <v>149</v>
      </c>
      <c r="J78" s="9" t="e">
        <f>IF(I78="SINAPI",VLOOKUP('PEM MONSENHOR MENDONÇA'!H78,SINAPI,3,),VLOOKUP('PEM MONSENHOR MENDONÇA'!H78,SETOP,4,))</f>
        <v>#REF!</v>
      </c>
      <c r="K78" s="10">
        <v>29.1</v>
      </c>
      <c r="L78" s="10" t="s">
        <v>22</v>
      </c>
      <c r="M78" s="11" t="e">
        <f>IF(I78="SINAPI",VLOOKUP('PEM MONSENHOR MENDONÇA'!H78,SINAPI,4,),VLOOKUP('PEM MONSENHOR MENDONÇA'!H78,SETOP,5,))</f>
        <v>#REF!</v>
      </c>
      <c r="N78" s="11" t="e">
        <f t="shared" si="32"/>
        <v>#REF!</v>
      </c>
      <c r="O78" s="11" t="e">
        <f t="shared" si="33"/>
        <v>#REF!</v>
      </c>
      <c r="P78" s="11" t="e">
        <f t="shared" si="34"/>
        <v>#REF!</v>
      </c>
      <c r="Q78" s="96"/>
      <c r="R78" s="96"/>
      <c r="S78" s="12"/>
      <c r="T78" s="97"/>
    </row>
    <row r="79" spans="1:20" s="13" customFormat="1" ht="50.1" customHeight="1">
      <c r="A79" s="8" t="s">
        <v>460</v>
      </c>
      <c r="B79" s="163" t="e">
        <f>IF(I79="SINAPI",VLOOKUP('PEM MONSENHOR MENDONÇA'!H79,SINAPI,2,),VLOOKUP('PEM MONSENHOR MENDONÇA'!H79,SETOP,3,))</f>
        <v>#REF!</v>
      </c>
      <c r="C79" s="163"/>
      <c r="D79" s="163"/>
      <c r="E79" s="163"/>
      <c r="F79" s="163"/>
      <c r="G79" s="163"/>
      <c r="H79" s="9">
        <v>87467</v>
      </c>
      <c r="I79" s="9" t="s">
        <v>149</v>
      </c>
      <c r="J79" s="9" t="e">
        <f>IF(I79="SINAPI",VLOOKUP('PEM MONSENHOR MENDONÇA'!H79,SINAPI,3,),VLOOKUP('PEM MONSENHOR MENDONÇA'!H79,SETOP,4,))</f>
        <v>#REF!</v>
      </c>
      <c r="K79" s="10">
        <v>46.31</v>
      </c>
      <c r="L79" s="10" t="s">
        <v>22</v>
      </c>
      <c r="M79" s="11" t="e">
        <f>IF(I79="SINAPI",VLOOKUP('PEM MONSENHOR MENDONÇA'!H79,SINAPI,4,),VLOOKUP('PEM MONSENHOR MENDONÇA'!H79,SETOP,5,))</f>
        <v>#REF!</v>
      </c>
      <c r="N79" s="11" t="e">
        <f t="shared" si="32"/>
        <v>#REF!</v>
      </c>
      <c r="O79" s="11" t="e">
        <f t="shared" si="33"/>
        <v>#REF!</v>
      </c>
      <c r="P79" s="11" t="e">
        <f t="shared" si="34"/>
        <v>#REF!</v>
      </c>
      <c r="Q79" s="96"/>
      <c r="R79" s="96"/>
      <c r="S79" s="12"/>
      <c r="T79" s="97"/>
    </row>
    <row r="80" spans="1:20" s="13" customFormat="1" ht="50.1" customHeight="1">
      <c r="A80" s="8" t="s">
        <v>461</v>
      </c>
      <c r="B80" s="163" t="s">
        <v>345</v>
      </c>
      <c r="C80" s="163"/>
      <c r="D80" s="163"/>
      <c r="E80" s="163"/>
      <c r="F80" s="163"/>
      <c r="G80" s="163"/>
      <c r="H80" s="9" t="s">
        <v>291</v>
      </c>
      <c r="I80" s="9" t="s">
        <v>211</v>
      </c>
      <c r="J80" s="9" t="s">
        <v>160</v>
      </c>
      <c r="K80" s="10">
        <v>1</v>
      </c>
      <c r="L80" s="10" t="s">
        <v>22</v>
      </c>
      <c r="M80" s="11" t="e">
        <f>COMPOSIÇÃO!I4</f>
        <v>#REF!</v>
      </c>
      <c r="N80" s="11" t="e">
        <f t="shared" si="32"/>
        <v>#REF!</v>
      </c>
      <c r="O80" s="11" t="e">
        <f t="shared" si="33"/>
        <v>#REF!</v>
      </c>
      <c r="P80" s="11" t="e">
        <f t="shared" si="34"/>
        <v>#REF!</v>
      </c>
      <c r="Q80" s="96"/>
      <c r="R80" s="96"/>
      <c r="S80" s="12"/>
      <c r="T80" s="97"/>
    </row>
    <row r="81" spans="1:20" s="13" customFormat="1" ht="50.1" customHeight="1">
      <c r="A81" s="8" t="s">
        <v>462</v>
      </c>
      <c r="B81" s="163" t="e">
        <f>IF(I81="SINAPI",VLOOKUP('PEM MONSENHOR MENDONÇA'!H81,SINAPI,2,),VLOOKUP('PEM MONSENHOR MENDONÇA'!H81,SETOP,3,))</f>
        <v>#REF!</v>
      </c>
      <c r="C81" s="163"/>
      <c r="D81" s="163"/>
      <c r="E81" s="163"/>
      <c r="F81" s="163"/>
      <c r="G81" s="163"/>
      <c r="H81" s="9">
        <v>90843</v>
      </c>
      <c r="I81" s="9" t="s">
        <v>149</v>
      </c>
      <c r="J81" s="9" t="e">
        <f>IF(I81="SINAPI",VLOOKUP('PEM MONSENHOR MENDONÇA'!H81,SINAPI,3,),VLOOKUP('PEM MONSENHOR MENDONÇA'!H81,SETOP,4,))</f>
        <v>#REF!</v>
      </c>
      <c r="K81" s="10">
        <v>3</v>
      </c>
      <c r="L81" s="10" t="s">
        <v>22</v>
      </c>
      <c r="M81" s="11" t="e">
        <f>IF(I81="SINAPI",VLOOKUP('PEM MONSENHOR MENDONÇA'!H81,SINAPI,4,),VLOOKUP('PEM MONSENHOR MENDONÇA'!H81,SETOP,5,))</f>
        <v>#REF!</v>
      </c>
      <c r="N81" s="11" t="e">
        <f t="shared" ref="N81:N88" si="35">ROUND(M81*(1+$C$7),2)</f>
        <v>#REF!</v>
      </c>
      <c r="O81" s="11" t="e">
        <f t="shared" ref="O81:O88" si="36">K81*M81</f>
        <v>#REF!</v>
      </c>
      <c r="P81" s="11" t="e">
        <f t="shared" ref="P81:P88" si="37">N81*K81</f>
        <v>#REF!</v>
      </c>
      <c r="Q81" s="96"/>
      <c r="R81" s="96"/>
      <c r="S81" s="12"/>
      <c r="T81" s="97"/>
    </row>
    <row r="82" spans="1:20" s="13" customFormat="1" ht="50.1" customHeight="1">
      <c r="A82" s="8" t="s">
        <v>463</v>
      </c>
      <c r="B82" s="163" t="s">
        <v>369</v>
      </c>
      <c r="C82" s="163"/>
      <c r="D82" s="163"/>
      <c r="E82" s="163"/>
      <c r="F82" s="163"/>
      <c r="G82" s="163"/>
      <c r="H82" s="9" t="s">
        <v>298</v>
      </c>
      <c r="I82" s="9" t="s">
        <v>159</v>
      </c>
      <c r="J82" s="9" t="s">
        <v>160</v>
      </c>
      <c r="K82" s="10">
        <v>1</v>
      </c>
      <c r="L82" s="10" t="s">
        <v>22</v>
      </c>
      <c r="M82" s="11" t="e">
        <f>#REF!</f>
        <v>#REF!</v>
      </c>
      <c r="N82" s="11" t="e">
        <f t="shared" si="35"/>
        <v>#REF!</v>
      </c>
      <c r="O82" s="11" t="e">
        <f t="shared" si="36"/>
        <v>#REF!</v>
      </c>
      <c r="P82" s="11" t="e">
        <f t="shared" si="37"/>
        <v>#REF!</v>
      </c>
      <c r="Q82" s="96"/>
      <c r="R82" s="96"/>
      <c r="S82" s="12"/>
      <c r="T82" s="97"/>
    </row>
    <row r="83" spans="1:20" s="13" customFormat="1" ht="50.1" customHeight="1">
      <c r="A83" s="8" t="s">
        <v>464</v>
      </c>
      <c r="B83" s="163" t="s">
        <v>370</v>
      </c>
      <c r="C83" s="163"/>
      <c r="D83" s="163"/>
      <c r="E83" s="163"/>
      <c r="F83" s="163"/>
      <c r="G83" s="163"/>
      <c r="H83" s="9" t="s">
        <v>292</v>
      </c>
      <c r="I83" s="9" t="s">
        <v>211</v>
      </c>
      <c r="J83" s="9" t="s">
        <v>44</v>
      </c>
      <c r="K83" s="10">
        <v>3</v>
      </c>
      <c r="L83" s="10" t="s">
        <v>22</v>
      </c>
      <c r="M83" s="11" t="e">
        <f>COMPOSIÇÃO!I14</f>
        <v>#REF!</v>
      </c>
      <c r="N83" s="11" t="e">
        <f t="shared" si="35"/>
        <v>#REF!</v>
      </c>
      <c r="O83" s="11" t="e">
        <f t="shared" si="36"/>
        <v>#REF!</v>
      </c>
      <c r="P83" s="11" t="e">
        <f t="shared" si="37"/>
        <v>#REF!</v>
      </c>
      <c r="Q83" s="96"/>
      <c r="R83" s="96"/>
      <c r="S83" s="12"/>
      <c r="T83" s="97"/>
    </row>
    <row r="84" spans="1:20" s="13" customFormat="1" ht="50.1" customHeight="1">
      <c r="A84" s="8" t="s">
        <v>465</v>
      </c>
      <c r="B84" s="163" t="e">
        <f>IF(I84="SINAPI",VLOOKUP('PEM MONSENHOR MENDONÇA'!H84,SINAPI,2,),VLOOKUP('PEM MONSENHOR MENDONÇA'!H84,SETOP,3,))</f>
        <v>#REF!</v>
      </c>
      <c r="C84" s="163"/>
      <c r="D84" s="163"/>
      <c r="E84" s="163"/>
      <c r="F84" s="163"/>
      <c r="G84" s="163"/>
      <c r="H84" s="9">
        <v>87745</v>
      </c>
      <c r="I84" s="9" t="s">
        <v>149</v>
      </c>
      <c r="J84" s="9" t="e">
        <f>IF(I84="SINAPI",VLOOKUP('PEM MONSENHOR MENDONÇA'!H84,SINAPI,3,),VLOOKUP('PEM MONSENHOR MENDONÇA'!H84,SETOP,4,))</f>
        <v>#REF!</v>
      </c>
      <c r="K84" s="10">
        <v>42.11</v>
      </c>
      <c r="L84" s="10" t="s">
        <v>22</v>
      </c>
      <c r="M84" s="11" t="e">
        <f>IF(I84="SINAPI",VLOOKUP('PEM MONSENHOR MENDONÇA'!H84,SINAPI,4,),VLOOKUP('PEM MONSENHOR MENDONÇA'!H84,SETOP,5,))</f>
        <v>#REF!</v>
      </c>
      <c r="N84" s="11" t="e">
        <f t="shared" si="35"/>
        <v>#REF!</v>
      </c>
      <c r="O84" s="11" t="e">
        <f t="shared" si="36"/>
        <v>#REF!</v>
      </c>
      <c r="P84" s="11" t="e">
        <f t="shared" si="37"/>
        <v>#REF!</v>
      </c>
      <c r="Q84" s="96"/>
      <c r="R84" s="96"/>
      <c r="S84" s="12"/>
      <c r="T84" s="97"/>
    </row>
    <row r="85" spans="1:20" s="13" customFormat="1" ht="50.1" customHeight="1">
      <c r="A85" s="8" t="s">
        <v>466</v>
      </c>
      <c r="B85" s="163" t="e">
        <f>IF(I85="SINAPI",VLOOKUP('PEM MONSENHOR MENDONÇA'!H85,SINAPI,2,),VLOOKUP('PEM MONSENHOR MENDONÇA'!H85,SETOP,3,))</f>
        <v>#REF!</v>
      </c>
      <c r="C85" s="163"/>
      <c r="D85" s="163"/>
      <c r="E85" s="163"/>
      <c r="F85" s="163"/>
      <c r="G85" s="163"/>
      <c r="H85" s="9">
        <v>4786</v>
      </c>
      <c r="I85" s="9" t="s">
        <v>149</v>
      </c>
      <c r="J85" s="9" t="e">
        <f>IF(I85="SINAPI",VLOOKUP('PEM MONSENHOR MENDONÇA'!H85,SINAPI,3,),VLOOKUP('PEM MONSENHOR MENDONÇA'!H85,SETOP,4,))</f>
        <v>#REF!</v>
      </c>
      <c r="K85" s="10">
        <v>42.11</v>
      </c>
      <c r="L85" s="10" t="s">
        <v>22</v>
      </c>
      <c r="M85" s="11" t="e">
        <f>IF(I85="SINAPI",VLOOKUP('PEM MONSENHOR MENDONÇA'!H85,SINAPI,4,),VLOOKUP('PEM MONSENHOR MENDONÇA'!H85,SETOP,5,))</f>
        <v>#REF!</v>
      </c>
      <c r="N85" s="11" t="e">
        <f t="shared" si="35"/>
        <v>#REF!</v>
      </c>
      <c r="O85" s="11" t="e">
        <f t="shared" si="36"/>
        <v>#REF!</v>
      </c>
      <c r="P85" s="11" t="e">
        <f t="shared" si="37"/>
        <v>#REF!</v>
      </c>
      <c r="Q85" s="96"/>
      <c r="R85" s="96"/>
      <c r="S85" s="12"/>
      <c r="T85" s="97"/>
    </row>
    <row r="86" spans="1:20" s="13" customFormat="1" ht="30" customHeight="1">
      <c r="A86" s="8" t="s">
        <v>467</v>
      </c>
      <c r="B86" s="163" t="e">
        <f>IF(I86="SINAPI",VLOOKUP('PEM MONSENHOR MENDONÇA'!H86,SINAPI,2,),VLOOKUP('PEM MONSENHOR MENDONÇA'!H86,SETOP,3,))</f>
        <v>#REF!</v>
      </c>
      <c r="C86" s="163"/>
      <c r="D86" s="163"/>
      <c r="E86" s="163"/>
      <c r="F86" s="163"/>
      <c r="G86" s="163"/>
      <c r="H86" s="9">
        <v>93182</v>
      </c>
      <c r="I86" s="9" t="s">
        <v>149</v>
      </c>
      <c r="J86" s="9" t="e">
        <f>IF(I86="SINAPI",VLOOKUP('PEM MONSENHOR MENDONÇA'!H86,SINAPI,3,),VLOOKUP('PEM MONSENHOR MENDONÇA'!H86,SETOP,4,))</f>
        <v>#REF!</v>
      </c>
      <c r="K86" s="10">
        <v>6.4</v>
      </c>
      <c r="L86" s="10" t="s">
        <v>22</v>
      </c>
      <c r="M86" s="11" t="e">
        <f>IF(I86="SINAPI",VLOOKUP('PEM MONSENHOR MENDONÇA'!H86,SINAPI,4,),VLOOKUP('PEM MONSENHOR MENDONÇA'!H86,SETOP,5,))</f>
        <v>#REF!</v>
      </c>
      <c r="N86" s="11" t="e">
        <f t="shared" si="35"/>
        <v>#REF!</v>
      </c>
      <c r="O86" s="11" t="e">
        <f t="shared" si="36"/>
        <v>#REF!</v>
      </c>
      <c r="P86" s="11" t="e">
        <f t="shared" si="37"/>
        <v>#REF!</v>
      </c>
      <c r="Q86" s="96"/>
      <c r="R86" s="96"/>
      <c r="S86" s="12"/>
      <c r="T86" s="97"/>
    </row>
    <row r="87" spans="1:20" s="13" customFormat="1" ht="30" customHeight="1">
      <c r="A87" s="8" t="s">
        <v>468</v>
      </c>
      <c r="B87" s="163" t="e">
        <f>IF(I87="SINAPI",VLOOKUP('PEM MONSENHOR MENDONÇA'!H87,SINAPI,2,),VLOOKUP('PEM MONSENHOR MENDONÇA'!H87,SETOP,3,))</f>
        <v>#REF!</v>
      </c>
      <c r="C87" s="163"/>
      <c r="D87" s="163"/>
      <c r="E87" s="163"/>
      <c r="F87" s="163"/>
      <c r="G87" s="163"/>
      <c r="H87" s="9">
        <v>93183</v>
      </c>
      <c r="I87" s="9" t="s">
        <v>149</v>
      </c>
      <c r="J87" s="9" t="e">
        <f>IF(I87="SINAPI",VLOOKUP('PEM MONSENHOR MENDONÇA'!H87,SINAPI,3,),VLOOKUP('PEM MONSENHOR MENDONÇA'!H87,SETOP,4,))</f>
        <v>#REF!</v>
      </c>
      <c r="K87" s="10">
        <v>2</v>
      </c>
      <c r="L87" s="10" t="s">
        <v>22</v>
      </c>
      <c r="M87" s="11" t="e">
        <f>IF(I87="SINAPI",VLOOKUP('PEM MONSENHOR MENDONÇA'!H87,SINAPI,4,),VLOOKUP('PEM MONSENHOR MENDONÇA'!H87,SETOP,5,))</f>
        <v>#REF!</v>
      </c>
      <c r="N87" s="11" t="e">
        <f t="shared" si="35"/>
        <v>#REF!</v>
      </c>
      <c r="O87" s="11" t="e">
        <f t="shared" si="36"/>
        <v>#REF!</v>
      </c>
      <c r="P87" s="11" t="e">
        <f t="shared" si="37"/>
        <v>#REF!</v>
      </c>
      <c r="Q87" s="96"/>
      <c r="R87" s="96"/>
      <c r="S87" s="12"/>
      <c r="T87" s="97"/>
    </row>
    <row r="88" spans="1:20" s="13" customFormat="1" ht="30" customHeight="1">
      <c r="A88" s="8" t="s">
        <v>469</v>
      </c>
      <c r="B88" s="163" t="e">
        <f>IF(I88="SINAPI",VLOOKUP('PEM MONSENHOR MENDONÇA'!H88,SINAPI,2,),VLOOKUP('PEM MONSENHOR MENDONÇA'!H88,SETOP,3,))</f>
        <v>#REF!</v>
      </c>
      <c r="C88" s="163"/>
      <c r="D88" s="163"/>
      <c r="E88" s="163"/>
      <c r="F88" s="163"/>
      <c r="G88" s="163"/>
      <c r="H88" s="9">
        <v>93184</v>
      </c>
      <c r="I88" s="9" t="s">
        <v>149</v>
      </c>
      <c r="J88" s="9" t="e">
        <f>IF(I88="SINAPI",VLOOKUP('PEM MONSENHOR MENDONÇA'!H88,SINAPI,3,),VLOOKUP('PEM MONSENHOR MENDONÇA'!H88,SETOP,4,))</f>
        <v>#REF!</v>
      </c>
      <c r="K88" s="10">
        <v>5.3</v>
      </c>
      <c r="L88" s="10" t="s">
        <v>22</v>
      </c>
      <c r="M88" s="11" t="e">
        <f>IF(I88="SINAPI",VLOOKUP('PEM MONSENHOR MENDONÇA'!H88,SINAPI,4,),VLOOKUP('PEM MONSENHOR MENDONÇA'!H88,SETOP,5,))</f>
        <v>#REF!</v>
      </c>
      <c r="N88" s="11" t="e">
        <f t="shared" si="35"/>
        <v>#REF!</v>
      </c>
      <c r="O88" s="11" t="e">
        <f t="shared" si="36"/>
        <v>#REF!</v>
      </c>
      <c r="P88" s="11" t="e">
        <f t="shared" si="37"/>
        <v>#REF!</v>
      </c>
      <c r="Q88" s="96"/>
      <c r="R88" s="96"/>
      <c r="S88" s="12"/>
      <c r="T88" s="97"/>
    </row>
    <row r="89" spans="1:20" s="13" customFormat="1" ht="30" customHeight="1">
      <c r="A89" s="8" t="s">
        <v>470</v>
      </c>
      <c r="B89" s="163" t="e">
        <f>IF(I89="SINAPI",VLOOKUP('PEM MONSENHOR MENDONÇA'!H89,SINAPI,2,),VLOOKUP('PEM MONSENHOR MENDONÇA'!H89,SETOP,3,))</f>
        <v>#REF!</v>
      </c>
      <c r="C89" s="163"/>
      <c r="D89" s="163"/>
      <c r="E89" s="163"/>
      <c r="F89" s="163"/>
      <c r="G89" s="163"/>
      <c r="H89" s="9">
        <v>93194</v>
      </c>
      <c r="I89" s="9" t="s">
        <v>149</v>
      </c>
      <c r="J89" s="9" t="e">
        <f>IF(I89="SINAPI",VLOOKUP('PEM MONSENHOR MENDONÇA'!H89,SINAPI,3,),VLOOKUP('PEM MONSENHOR MENDONÇA'!H89,SETOP,4,))</f>
        <v>#REF!</v>
      </c>
      <c r="K89" s="10">
        <v>3.2</v>
      </c>
      <c r="L89" s="10" t="s">
        <v>22</v>
      </c>
      <c r="M89" s="11" t="e">
        <f>IF(I89="SINAPI",VLOOKUP('PEM MONSENHOR MENDONÇA'!H89,SINAPI,4,),VLOOKUP('PEM MONSENHOR MENDONÇA'!H89,SETOP,5,))</f>
        <v>#REF!</v>
      </c>
      <c r="N89" s="11" t="e">
        <f t="shared" ref="N89:N96" si="38">ROUND(M89*(1+$C$7),2)</f>
        <v>#REF!</v>
      </c>
      <c r="O89" s="11" t="e">
        <f t="shared" ref="O89:O96" si="39">K89*M89</f>
        <v>#REF!</v>
      </c>
      <c r="P89" s="11" t="e">
        <f t="shared" ref="P89:P96" si="40">N89*K89</f>
        <v>#REF!</v>
      </c>
      <c r="Q89" s="96"/>
      <c r="R89" s="96"/>
      <c r="S89" s="12"/>
      <c r="T89" s="97"/>
    </row>
    <row r="90" spans="1:20" s="13" customFormat="1" ht="30" customHeight="1">
      <c r="A90" s="8" t="s">
        <v>471</v>
      </c>
      <c r="B90" s="163" t="e">
        <f>IF(I90="SINAPI",VLOOKUP('PEM MONSENHOR MENDONÇA'!H90,SINAPI,2,),VLOOKUP('PEM MONSENHOR MENDONÇA'!H90,SETOP,3,))</f>
        <v>#REF!</v>
      </c>
      <c r="C90" s="163"/>
      <c r="D90" s="163"/>
      <c r="E90" s="163"/>
      <c r="F90" s="163"/>
      <c r="G90" s="163"/>
      <c r="H90" s="9">
        <v>93195</v>
      </c>
      <c r="I90" s="9" t="s">
        <v>149</v>
      </c>
      <c r="J90" s="9" t="e">
        <f>IF(I90="SINAPI",VLOOKUP('PEM MONSENHOR MENDONÇA'!H90,SINAPI,3,),VLOOKUP('PEM MONSENHOR MENDONÇA'!H90,SETOP,4,))</f>
        <v>#REF!</v>
      </c>
      <c r="K90" s="10">
        <v>2</v>
      </c>
      <c r="L90" s="10" t="s">
        <v>22</v>
      </c>
      <c r="M90" s="11" t="e">
        <f>IF(I90="SINAPI",VLOOKUP('PEM MONSENHOR MENDONÇA'!H90,SINAPI,4,),VLOOKUP('PEM MONSENHOR MENDONÇA'!H90,SETOP,5,))</f>
        <v>#REF!</v>
      </c>
      <c r="N90" s="11" t="e">
        <f t="shared" si="38"/>
        <v>#REF!</v>
      </c>
      <c r="O90" s="11" t="e">
        <f t="shared" si="39"/>
        <v>#REF!</v>
      </c>
      <c r="P90" s="11" t="e">
        <f t="shared" si="40"/>
        <v>#REF!</v>
      </c>
      <c r="Q90" s="96"/>
      <c r="R90" s="96"/>
      <c r="S90" s="12"/>
      <c r="T90" s="97"/>
    </row>
    <row r="91" spans="1:20" s="13" customFormat="1" ht="30" customHeight="1">
      <c r="A91" s="8" t="s">
        <v>472</v>
      </c>
      <c r="B91" s="163" t="e">
        <f>IF(I91="SINAPI",VLOOKUP('PEM MONSENHOR MENDONÇA'!H91,SINAPI,2,),VLOOKUP('PEM MONSENHOR MENDONÇA'!H91,SETOP,3,))</f>
        <v>#REF!</v>
      </c>
      <c r="C91" s="163"/>
      <c r="D91" s="163"/>
      <c r="E91" s="163"/>
      <c r="F91" s="163"/>
      <c r="G91" s="163"/>
      <c r="H91" s="9">
        <v>87879</v>
      </c>
      <c r="I91" s="9" t="s">
        <v>149</v>
      </c>
      <c r="J91" s="9" t="e">
        <f>IF(I91="SINAPI",VLOOKUP('PEM MONSENHOR MENDONÇA'!H91,SINAPI,3,),VLOOKUP('PEM MONSENHOR MENDONÇA'!H91,SETOP,4,))</f>
        <v>#REF!</v>
      </c>
      <c r="K91" s="10">
        <v>122.15</v>
      </c>
      <c r="L91" s="10" t="s">
        <v>22</v>
      </c>
      <c r="M91" s="11" t="e">
        <f>IF(I91="SINAPI",VLOOKUP('PEM MONSENHOR MENDONÇA'!H91,SINAPI,4,),VLOOKUP('PEM MONSENHOR MENDONÇA'!H91,SETOP,5,))</f>
        <v>#REF!</v>
      </c>
      <c r="N91" s="11" t="e">
        <f t="shared" si="38"/>
        <v>#REF!</v>
      </c>
      <c r="O91" s="11" t="e">
        <f t="shared" si="39"/>
        <v>#REF!</v>
      </c>
      <c r="P91" s="11" t="e">
        <f t="shared" si="40"/>
        <v>#REF!</v>
      </c>
      <c r="Q91" s="96"/>
      <c r="R91" s="96"/>
      <c r="S91" s="12"/>
      <c r="T91" s="97"/>
    </row>
    <row r="92" spans="1:20" s="13" customFormat="1" ht="50.1" customHeight="1">
      <c r="A92" s="8" t="s">
        <v>473</v>
      </c>
      <c r="B92" s="163" t="e">
        <f>IF(I92="SINAPI",VLOOKUP('PEM MONSENHOR MENDONÇA'!H92,SINAPI,2,),VLOOKUP('PEM MONSENHOR MENDONÇA'!H92,SETOP,3,))</f>
        <v>#REF!</v>
      </c>
      <c r="C92" s="163"/>
      <c r="D92" s="163"/>
      <c r="E92" s="163"/>
      <c r="F92" s="163"/>
      <c r="G92" s="163"/>
      <c r="H92" s="9">
        <v>87535</v>
      </c>
      <c r="I92" s="9" t="s">
        <v>149</v>
      </c>
      <c r="J92" s="9" t="e">
        <f>IF(I92="SINAPI",VLOOKUP('PEM MONSENHOR MENDONÇA'!H92,SINAPI,3,),VLOOKUP('PEM MONSENHOR MENDONÇA'!H92,SETOP,4,))</f>
        <v>#REF!</v>
      </c>
      <c r="K92" s="10">
        <v>92.22</v>
      </c>
      <c r="L92" s="10" t="s">
        <v>22</v>
      </c>
      <c r="M92" s="11" t="e">
        <f>IF(I92="SINAPI",VLOOKUP('PEM MONSENHOR MENDONÇA'!H92,SINAPI,4,),VLOOKUP('PEM MONSENHOR MENDONÇA'!H92,SETOP,5,))</f>
        <v>#REF!</v>
      </c>
      <c r="N92" s="11" t="e">
        <f t="shared" si="38"/>
        <v>#REF!</v>
      </c>
      <c r="O92" s="11" t="e">
        <f t="shared" si="39"/>
        <v>#REF!</v>
      </c>
      <c r="P92" s="11" t="e">
        <f t="shared" si="40"/>
        <v>#REF!</v>
      </c>
      <c r="Q92" s="96"/>
      <c r="R92" s="96"/>
      <c r="S92" s="12"/>
      <c r="T92" s="97"/>
    </row>
    <row r="93" spans="1:20" s="13" customFormat="1" ht="30" customHeight="1">
      <c r="A93" s="8" t="s">
        <v>474</v>
      </c>
      <c r="B93" s="163" t="e">
        <f>IF(I93="SINAPI",VLOOKUP('PEM MONSENHOR MENDONÇA'!H93,SINAPI,2,),VLOOKUP('PEM MONSENHOR MENDONÇA'!H93,SETOP,3,))</f>
        <v>#REF!</v>
      </c>
      <c r="C93" s="163"/>
      <c r="D93" s="163"/>
      <c r="E93" s="163"/>
      <c r="F93" s="163"/>
      <c r="G93" s="163"/>
      <c r="H93" s="9">
        <v>87269</v>
      </c>
      <c r="I93" s="9" t="s">
        <v>149</v>
      </c>
      <c r="J93" s="9" t="e">
        <f>IF(I93="SINAPI",VLOOKUP('PEM MONSENHOR MENDONÇA'!H93,SINAPI,3,),VLOOKUP('PEM MONSENHOR MENDONÇA'!H93,SETOP,4,))</f>
        <v>#REF!</v>
      </c>
      <c r="K93" s="10">
        <v>92.22</v>
      </c>
      <c r="L93" s="10" t="s">
        <v>22</v>
      </c>
      <c r="M93" s="11" t="e">
        <f>IF(I93="SINAPI",VLOOKUP('PEM MONSENHOR MENDONÇA'!H93,SINAPI,4,),VLOOKUP('PEM MONSENHOR MENDONÇA'!H93,SETOP,5,))</f>
        <v>#REF!</v>
      </c>
      <c r="N93" s="11" t="e">
        <f t="shared" si="38"/>
        <v>#REF!</v>
      </c>
      <c r="O93" s="11" t="e">
        <f t="shared" si="39"/>
        <v>#REF!</v>
      </c>
      <c r="P93" s="11" t="e">
        <f t="shared" si="40"/>
        <v>#REF!</v>
      </c>
      <c r="Q93" s="96"/>
      <c r="R93" s="96"/>
      <c r="S93" s="12"/>
      <c r="T93" s="97"/>
    </row>
    <row r="94" spans="1:20" s="13" customFormat="1" ht="50.1" customHeight="1">
      <c r="A94" s="8" t="s">
        <v>475</v>
      </c>
      <c r="B94" s="163" t="e">
        <f>IF(I94="SINAPI",VLOOKUP('PEM MONSENHOR MENDONÇA'!H94,SINAPI,2,),VLOOKUP('PEM MONSENHOR MENDONÇA'!H94,SETOP,3,))</f>
        <v>#REF!</v>
      </c>
      <c r="C94" s="163"/>
      <c r="D94" s="163"/>
      <c r="E94" s="163"/>
      <c r="F94" s="163"/>
      <c r="G94" s="163"/>
      <c r="H94" s="9">
        <v>87529</v>
      </c>
      <c r="I94" s="9" t="s">
        <v>149</v>
      </c>
      <c r="J94" s="9" t="e">
        <f>IF(I94="SINAPI",VLOOKUP('PEM MONSENHOR MENDONÇA'!H94,SINAPI,3,),VLOOKUP('PEM MONSENHOR MENDONÇA'!H94,SETOP,4,))</f>
        <v>#REF!</v>
      </c>
      <c r="K94" s="10">
        <v>30.02</v>
      </c>
      <c r="L94" s="10" t="s">
        <v>22</v>
      </c>
      <c r="M94" s="11" t="e">
        <f>IF(I94="SINAPI",VLOOKUP('PEM MONSENHOR MENDONÇA'!H94,SINAPI,4,),VLOOKUP('PEM MONSENHOR MENDONÇA'!H94,SETOP,5,))</f>
        <v>#REF!</v>
      </c>
      <c r="N94" s="11" t="e">
        <f t="shared" si="38"/>
        <v>#REF!</v>
      </c>
      <c r="O94" s="11" t="e">
        <f t="shared" si="39"/>
        <v>#REF!</v>
      </c>
      <c r="P94" s="11" t="e">
        <f t="shared" si="40"/>
        <v>#REF!</v>
      </c>
      <c r="Q94" s="96"/>
      <c r="R94" s="96"/>
      <c r="S94" s="12"/>
      <c r="T94" s="97"/>
    </row>
    <row r="95" spans="1:20" s="13" customFormat="1" ht="30" customHeight="1">
      <c r="A95" s="8" t="s">
        <v>476</v>
      </c>
      <c r="B95" s="163" t="e">
        <f>IF(I95="SINAPI",VLOOKUP('PEM MONSENHOR MENDONÇA'!H95,SINAPI,2,),VLOOKUP('PEM MONSENHOR MENDONÇA'!H95,SETOP,3,))</f>
        <v>#REF!</v>
      </c>
      <c r="C95" s="163"/>
      <c r="D95" s="163"/>
      <c r="E95" s="163"/>
      <c r="F95" s="163"/>
      <c r="G95" s="163"/>
      <c r="H95" s="9">
        <v>87894</v>
      </c>
      <c r="I95" s="9" t="s">
        <v>149</v>
      </c>
      <c r="J95" s="9" t="e">
        <f>IF(I95="SINAPI",VLOOKUP('PEM MONSENHOR MENDONÇA'!H95,SINAPI,3,),VLOOKUP('PEM MONSENHOR MENDONÇA'!H95,SETOP,4,))</f>
        <v>#REF!</v>
      </c>
      <c r="K95" s="10">
        <v>19.2</v>
      </c>
      <c r="L95" s="10" t="s">
        <v>22</v>
      </c>
      <c r="M95" s="11" t="e">
        <f>IF(I95="SINAPI",VLOOKUP('PEM MONSENHOR MENDONÇA'!H95,SINAPI,4,),VLOOKUP('PEM MONSENHOR MENDONÇA'!H95,SETOP,5,))</f>
        <v>#REF!</v>
      </c>
      <c r="N95" s="11" t="e">
        <f t="shared" si="38"/>
        <v>#REF!</v>
      </c>
      <c r="O95" s="11" t="e">
        <f t="shared" si="39"/>
        <v>#REF!</v>
      </c>
      <c r="P95" s="11" t="e">
        <f t="shared" si="40"/>
        <v>#REF!</v>
      </c>
      <c r="Q95" s="96"/>
      <c r="R95" s="96"/>
      <c r="S95" s="12"/>
      <c r="T95" s="97"/>
    </row>
    <row r="96" spans="1:20" s="13" customFormat="1" ht="30" customHeight="1">
      <c r="A96" s="8" t="s">
        <v>477</v>
      </c>
      <c r="B96" s="163" t="e">
        <f>IF(I96="SINAPI",VLOOKUP('PEM MONSENHOR MENDONÇA'!H96,SINAPI,2,),VLOOKUP('PEM MONSENHOR MENDONÇA'!H96,SETOP,3,))</f>
        <v>#REF!</v>
      </c>
      <c r="C96" s="163"/>
      <c r="D96" s="163"/>
      <c r="E96" s="163"/>
      <c r="F96" s="163"/>
      <c r="G96" s="163"/>
      <c r="H96" s="9">
        <v>87905</v>
      </c>
      <c r="I96" s="9" t="s">
        <v>149</v>
      </c>
      <c r="J96" s="9" t="e">
        <f>IF(I96="SINAPI",VLOOKUP('PEM MONSENHOR MENDONÇA'!H96,SINAPI,3,),VLOOKUP('PEM MONSENHOR MENDONÇA'!H96,SETOP,4,))</f>
        <v>#REF!</v>
      </c>
      <c r="K96" s="10">
        <v>28.95</v>
      </c>
      <c r="L96" s="10" t="s">
        <v>22</v>
      </c>
      <c r="M96" s="11" t="e">
        <f>IF(I96="SINAPI",VLOOKUP('PEM MONSENHOR MENDONÇA'!H96,SINAPI,4,),VLOOKUP('PEM MONSENHOR MENDONÇA'!H96,SETOP,5,))</f>
        <v>#REF!</v>
      </c>
      <c r="N96" s="11" t="e">
        <f t="shared" si="38"/>
        <v>#REF!</v>
      </c>
      <c r="O96" s="11" t="e">
        <f t="shared" si="39"/>
        <v>#REF!</v>
      </c>
      <c r="P96" s="11" t="e">
        <f t="shared" si="40"/>
        <v>#REF!</v>
      </c>
      <c r="Q96" s="96"/>
      <c r="R96" s="96"/>
      <c r="S96" s="12"/>
      <c r="T96" s="97"/>
    </row>
    <row r="97" spans="1:20" s="13" customFormat="1" ht="30" customHeight="1">
      <c r="A97" s="8" t="s">
        <v>478</v>
      </c>
      <c r="B97" s="163" t="e">
        <f>IF(I97="SINAPI",VLOOKUP('PEM MONSENHOR MENDONÇA'!H97,SINAPI,2,),VLOOKUP('PEM MONSENHOR MENDONÇA'!H97,SETOP,3,))</f>
        <v>#REF!</v>
      </c>
      <c r="C97" s="163"/>
      <c r="D97" s="163"/>
      <c r="E97" s="163"/>
      <c r="F97" s="163"/>
      <c r="G97" s="163"/>
      <c r="H97" s="9">
        <v>87775</v>
      </c>
      <c r="I97" s="9" t="s">
        <v>149</v>
      </c>
      <c r="J97" s="9" t="e">
        <f>IF(I97="SINAPI",VLOOKUP('PEM MONSENHOR MENDONÇA'!H97,SINAPI,3,),VLOOKUP('PEM MONSENHOR MENDONÇA'!H97,SETOP,4,))</f>
        <v>#REF!</v>
      </c>
      <c r="K97" s="10">
        <v>28.95</v>
      </c>
      <c r="L97" s="10" t="s">
        <v>22</v>
      </c>
      <c r="M97" s="11" t="e">
        <f>IF(I97="SINAPI",VLOOKUP('PEM MONSENHOR MENDONÇA'!H97,SINAPI,4,),VLOOKUP('PEM MONSENHOR MENDONÇA'!H97,SETOP,5,))</f>
        <v>#REF!</v>
      </c>
      <c r="N97" s="11" t="e">
        <f t="shared" ref="N97:N100" si="41">ROUND(M97*(1+$C$7),2)</f>
        <v>#REF!</v>
      </c>
      <c r="O97" s="11" t="e">
        <f t="shared" ref="O97:O100" si="42">K97*M97</f>
        <v>#REF!</v>
      </c>
      <c r="P97" s="11" t="e">
        <f t="shared" ref="P97:P100" si="43">N97*K97</f>
        <v>#REF!</v>
      </c>
      <c r="Q97" s="96"/>
      <c r="R97" s="96"/>
      <c r="S97" s="12"/>
      <c r="T97" s="97"/>
    </row>
    <row r="98" spans="1:20" s="13" customFormat="1" ht="30" customHeight="1">
      <c r="A98" s="8" t="s">
        <v>479</v>
      </c>
      <c r="B98" s="163" t="e">
        <f>IF(I98="SINAPI",VLOOKUP('PEM MONSENHOR MENDONÇA'!H98,SINAPI,2,),VLOOKUP('PEM MONSENHOR MENDONÇA'!H98,SETOP,3,))</f>
        <v>#REF!</v>
      </c>
      <c r="C98" s="163"/>
      <c r="D98" s="163"/>
      <c r="E98" s="163"/>
      <c r="F98" s="163"/>
      <c r="G98" s="163"/>
      <c r="H98" s="9">
        <v>87792</v>
      </c>
      <c r="I98" s="9" t="s">
        <v>149</v>
      </c>
      <c r="J98" s="9" t="e">
        <f>IF(I98="SINAPI",VLOOKUP('PEM MONSENHOR MENDONÇA'!H98,SINAPI,3,),VLOOKUP('PEM MONSENHOR MENDONÇA'!H98,SETOP,4,))</f>
        <v>#REF!</v>
      </c>
      <c r="K98" s="10">
        <v>19.2</v>
      </c>
      <c r="L98" s="10" t="s">
        <v>22</v>
      </c>
      <c r="M98" s="11" t="e">
        <f>IF(I98="SINAPI",VLOOKUP('PEM MONSENHOR MENDONÇA'!H98,SINAPI,4,),VLOOKUP('PEM MONSENHOR MENDONÇA'!H98,SETOP,5,))</f>
        <v>#REF!</v>
      </c>
      <c r="N98" s="11" t="e">
        <f t="shared" si="41"/>
        <v>#REF!</v>
      </c>
      <c r="O98" s="11" t="e">
        <f t="shared" si="42"/>
        <v>#REF!</v>
      </c>
      <c r="P98" s="11" t="e">
        <f t="shared" si="43"/>
        <v>#REF!</v>
      </c>
      <c r="Q98" s="96"/>
      <c r="R98" s="96"/>
      <c r="S98" s="12"/>
      <c r="T98" s="97"/>
    </row>
    <row r="99" spans="1:20" s="13" customFormat="1" ht="30" customHeight="1">
      <c r="A99" s="8" t="s">
        <v>480</v>
      </c>
      <c r="B99" s="163" t="e">
        <f>IF(I99="SINAPI",VLOOKUP('PEM MONSENHOR MENDONÇA'!H99,SINAPI,2,),VLOOKUP('PEM MONSENHOR MENDONÇA'!H99,SETOP,3,))</f>
        <v>#REF!</v>
      </c>
      <c r="C99" s="163"/>
      <c r="D99" s="163"/>
      <c r="E99" s="163"/>
      <c r="F99" s="163"/>
      <c r="G99" s="163"/>
      <c r="H99" s="9" t="s">
        <v>134</v>
      </c>
      <c r="I99" s="9" t="s">
        <v>33</v>
      </c>
      <c r="J99" s="9" t="e">
        <f>IF(I99="SINAPI",VLOOKUP('PEM MONSENHOR MENDONÇA'!H99,SINAPI,3,),VLOOKUP('PEM MONSENHOR MENDONÇA'!H99,SETOP,4,))</f>
        <v>#REF!</v>
      </c>
      <c r="K99" s="10">
        <v>170.39</v>
      </c>
      <c r="L99" s="10" t="s">
        <v>22</v>
      </c>
      <c r="M99" s="11" t="e">
        <f>IF(I99="SINAPI",VLOOKUP('PEM MONSENHOR MENDONÇA'!H99,SINAPI,4,),VLOOKUP('PEM MONSENHOR MENDONÇA'!H99,SETOP,5,))</f>
        <v>#REF!</v>
      </c>
      <c r="N99" s="11" t="e">
        <f t="shared" si="41"/>
        <v>#REF!</v>
      </c>
      <c r="O99" s="11" t="e">
        <f t="shared" si="42"/>
        <v>#REF!</v>
      </c>
      <c r="P99" s="11" t="e">
        <f t="shared" si="43"/>
        <v>#REF!</v>
      </c>
      <c r="Q99" s="96"/>
      <c r="R99" s="96"/>
      <c r="S99" s="12"/>
      <c r="T99" s="97"/>
    </row>
    <row r="100" spans="1:20" s="13" customFormat="1" ht="30" customHeight="1">
      <c r="A100" s="8" t="s">
        <v>481</v>
      </c>
      <c r="B100" s="163" t="e">
        <f>IF(I100="SINAPI",VLOOKUP('PEM MONSENHOR MENDONÇA'!H100,SINAPI,2,),VLOOKUP('PEM MONSENHOR MENDONÇA'!H100,SETOP,3,))</f>
        <v>#REF!</v>
      </c>
      <c r="C100" s="163"/>
      <c r="D100" s="163"/>
      <c r="E100" s="163"/>
      <c r="F100" s="163"/>
      <c r="G100" s="163"/>
      <c r="H100" s="9">
        <v>88493</v>
      </c>
      <c r="I100" s="9" t="s">
        <v>149</v>
      </c>
      <c r="J100" s="9" t="e">
        <f>IF(I100="SINAPI",VLOOKUP('PEM MONSENHOR MENDONÇA'!H100,SINAPI,3,),VLOOKUP('PEM MONSENHOR MENDONÇA'!H100,SETOP,4,))</f>
        <v>#REF!</v>
      </c>
      <c r="K100" s="10">
        <v>48.15</v>
      </c>
      <c r="L100" s="10" t="s">
        <v>22</v>
      </c>
      <c r="M100" s="11" t="e">
        <f>IF(I100="SINAPI",VLOOKUP('PEM MONSENHOR MENDONÇA'!H100,SINAPI,4,),VLOOKUP('PEM MONSENHOR MENDONÇA'!H100,SETOP,5,))</f>
        <v>#REF!</v>
      </c>
      <c r="N100" s="11" t="e">
        <f t="shared" si="41"/>
        <v>#REF!</v>
      </c>
      <c r="O100" s="11" t="e">
        <f t="shared" si="42"/>
        <v>#REF!</v>
      </c>
      <c r="P100" s="11" t="e">
        <f t="shared" si="43"/>
        <v>#REF!</v>
      </c>
      <c r="Q100" s="96"/>
      <c r="R100" s="96"/>
      <c r="S100" s="12"/>
      <c r="T100" s="97"/>
    </row>
    <row r="101" spans="1:20" s="13" customFormat="1" ht="30" customHeight="1">
      <c r="A101" s="8" t="s">
        <v>482</v>
      </c>
      <c r="B101" s="163" t="e">
        <f>IF(I101="SINAPI",VLOOKUP('PEM MONSENHOR MENDONÇA'!H101,SINAPI,2,),VLOOKUP('PEM MONSENHOR MENDONÇA'!H101,SETOP,3,))</f>
        <v>#REF!</v>
      </c>
      <c r="C101" s="163"/>
      <c r="D101" s="163"/>
      <c r="E101" s="163"/>
      <c r="F101" s="163"/>
      <c r="G101" s="163"/>
      <c r="H101" s="9">
        <v>87414</v>
      </c>
      <c r="I101" s="9" t="s">
        <v>149</v>
      </c>
      <c r="J101" s="9" t="e">
        <f>IF(I101="SINAPI",VLOOKUP('PEM MONSENHOR MENDONÇA'!H101,SINAPI,3,),VLOOKUP('PEM MONSENHOR MENDONÇA'!H101,SETOP,4,))</f>
        <v>#REF!</v>
      </c>
      <c r="K101" s="10">
        <v>42.11</v>
      </c>
      <c r="L101" s="10" t="s">
        <v>22</v>
      </c>
      <c r="M101" s="11" t="e">
        <f>IF(I101="SINAPI",VLOOKUP('PEM MONSENHOR MENDONÇA'!H101,SINAPI,4,),VLOOKUP('PEM MONSENHOR MENDONÇA'!H101,SETOP,5,))</f>
        <v>#REF!</v>
      </c>
      <c r="N101" s="11" t="e">
        <f t="shared" ref="N101:N102" si="44">ROUND(M101*(1+$C$7),2)</f>
        <v>#REF!</v>
      </c>
      <c r="O101" s="11" t="e">
        <f t="shared" ref="O101:O102" si="45">K101*M101</f>
        <v>#REF!</v>
      </c>
      <c r="P101" s="11" t="e">
        <f t="shared" ref="P101:P102" si="46">N101*K101</f>
        <v>#REF!</v>
      </c>
      <c r="Q101" s="96"/>
      <c r="R101" s="96"/>
      <c r="S101" s="12"/>
      <c r="T101" s="97"/>
    </row>
    <row r="102" spans="1:20" s="13" customFormat="1" ht="30" customHeight="1">
      <c r="A102" s="8" t="s">
        <v>483</v>
      </c>
      <c r="B102" s="163" t="e">
        <f>IF(I102="SINAPI",VLOOKUP('PEM MONSENHOR MENDONÇA'!H102,SINAPI,2,),VLOOKUP('PEM MONSENHOR MENDONÇA'!H102,SETOP,3,))</f>
        <v>#REF!</v>
      </c>
      <c r="C102" s="163"/>
      <c r="D102" s="163"/>
      <c r="E102" s="163"/>
      <c r="F102" s="163"/>
      <c r="G102" s="163"/>
      <c r="H102" s="9">
        <v>88488</v>
      </c>
      <c r="I102" s="9" t="s">
        <v>149</v>
      </c>
      <c r="J102" s="9" t="e">
        <f>IF(I102="SINAPI",VLOOKUP('PEM MONSENHOR MENDONÇA'!H102,SINAPI,3,),VLOOKUP('PEM MONSENHOR MENDONÇA'!H102,SETOP,4,))</f>
        <v>#REF!</v>
      </c>
      <c r="K102" s="10">
        <v>42.11</v>
      </c>
      <c r="L102" s="10" t="s">
        <v>22</v>
      </c>
      <c r="M102" s="11" t="e">
        <f>IF(I102="SINAPI",VLOOKUP('PEM MONSENHOR MENDONÇA'!H102,SINAPI,4,),VLOOKUP('PEM MONSENHOR MENDONÇA'!H102,SETOP,5,))</f>
        <v>#REF!</v>
      </c>
      <c r="N102" s="11" t="e">
        <f t="shared" si="44"/>
        <v>#REF!</v>
      </c>
      <c r="O102" s="11" t="e">
        <f t="shared" si="45"/>
        <v>#REF!</v>
      </c>
      <c r="P102" s="11" t="e">
        <f t="shared" si="46"/>
        <v>#REF!</v>
      </c>
      <c r="Q102" s="96"/>
      <c r="R102" s="96"/>
      <c r="S102" s="12"/>
      <c r="T102" s="97"/>
    </row>
    <row r="103" spans="1:20" s="13" customFormat="1" ht="30" customHeight="1">
      <c r="A103" s="8" t="s">
        <v>484</v>
      </c>
      <c r="B103" s="163" t="e">
        <f>IF(I103="SINAPI",VLOOKUP('PEM MONSENHOR MENDONÇA'!H103,SINAPI,2,),VLOOKUP('PEM MONSENHOR MENDONÇA'!H103,SETOP,3,))</f>
        <v>#REF!</v>
      </c>
      <c r="C103" s="163"/>
      <c r="D103" s="163"/>
      <c r="E103" s="163"/>
      <c r="F103" s="163"/>
      <c r="G103" s="163"/>
      <c r="H103" s="9" t="s">
        <v>135</v>
      </c>
      <c r="I103" s="9" t="s">
        <v>33</v>
      </c>
      <c r="J103" s="9" t="e">
        <f>IF(I103="SINAPI",VLOOKUP('PEM MONSENHOR MENDONÇA'!H103,SINAPI,3,),VLOOKUP('PEM MONSENHOR MENDONÇA'!H103,SETOP,4,))</f>
        <v>#REF!</v>
      </c>
      <c r="K103" s="10">
        <v>70.84</v>
      </c>
      <c r="L103" s="10" t="s">
        <v>22</v>
      </c>
      <c r="M103" s="11" t="e">
        <f>IF(I103="SINAPI",VLOOKUP('PEM MONSENHOR MENDONÇA'!H103,SINAPI,4,),VLOOKUP('PEM MONSENHOR MENDONÇA'!H103,SETOP,5,))</f>
        <v>#REF!</v>
      </c>
      <c r="N103" s="11" t="e">
        <f t="shared" ref="N103" si="47">ROUND(M103*(1+$C$7),2)</f>
        <v>#REF!</v>
      </c>
      <c r="O103" s="11" t="e">
        <f t="shared" ref="O103" si="48">K103*M103</f>
        <v>#REF!</v>
      </c>
      <c r="P103" s="11" t="e">
        <f t="shared" ref="P103" si="49">N103*K103</f>
        <v>#REF!</v>
      </c>
      <c r="Q103" s="96"/>
      <c r="R103" s="96"/>
      <c r="S103" s="12"/>
      <c r="T103" s="97"/>
    </row>
    <row r="104" spans="1:20" s="13" customFormat="1" ht="30" customHeight="1">
      <c r="A104" s="8" t="s">
        <v>485</v>
      </c>
      <c r="B104" s="163" t="e">
        <f>IF(I104="SINAPI",VLOOKUP('PEM MONSENHOR MENDONÇA'!H104,SINAPI,2,),VLOOKUP('PEM MONSENHOR MENDONÇA'!H104,SETOP,3,))</f>
        <v>#REF!</v>
      </c>
      <c r="C104" s="163"/>
      <c r="D104" s="163"/>
      <c r="E104" s="163"/>
      <c r="F104" s="163"/>
      <c r="G104" s="163"/>
      <c r="H104" s="9">
        <v>95626</v>
      </c>
      <c r="I104" s="9" t="s">
        <v>149</v>
      </c>
      <c r="J104" s="9" t="e">
        <f>IF(I104="SINAPI",VLOOKUP('PEM MONSENHOR MENDONÇA'!H104,SINAPI,3,),VLOOKUP('PEM MONSENHOR MENDONÇA'!H104,SETOP,4,))</f>
        <v>#REF!</v>
      </c>
      <c r="K104" s="10">
        <v>70.84</v>
      </c>
      <c r="L104" s="10" t="s">
        <v>22</v>
      </c>
      <c r="M104" s="11" t="e">
        <f>IF(I104="SINAPI",VLOOKUP('PEM MONSENHOR MENDONÇA'!H104,SINAPI,4,),VLOOKUP('PEM MONSENHOR MENDONÇA'!H104,SETOP,5,))</f>
        <v>#REF!</v>
      </c>
      <c r="N104" s="11" t="e">
        <f t="shared" ref="N104" si="50">ROUND(M104*(1+$C$7),2)</f>
        <v>#REF!</v>
      </c>
      <c r="O104" s="11" t="e">
        <f t="shared" ref="O104" si="51">K104*M104</f>
        <v>#REF!</v>
      </c>
      <c r="P104" s="11" t="e">
        <f t="shared" ref="P104" si="52">N104*K104</f>
        <v>#REF!</v>
      </c>
      <c r="Q104" s="96"/>
      <c r="R104" s="96"/>
      <c r="S104" s="12"/>
      <c r="T104" s="97"/>
    </row>
    <row r="105" spans="1:20" s="13" customFormat="1" ht="30" customHeight="1">
      <c r="A105" s="98" t="s">
        <v>191</v>
      </c>
      <c r="B105" s="165" t="s">
        <v>361</v>
      </c>
      <c r="C105" s="165"/>
      <c r="D105" s="165"/>
      <c r="E105" s="165"/>
      <c r="F105" s="165"/>
      <c r="G105" s="165"/>
      <c r="H105" s="98"/>
      <c r="I105" s="98"/>
      <c r="J105" s="98"/>
      <c r="K105" s="98"/>
      <c r="L105" s="99"/>
      <c r="M105" s="98"/>
      <c r="N105" s="98"/>
      <c r="O105" s="118"/>
      <c r="P105" s="118"/>
      <c r="Q105" s="96"/>
      <c r="R105" s="96"/>
      <c r="S105" s="12"/>
      <c r="T105" s="97"/>
    </row>
    <row r="106" spans="1:20" s="13" customFormat="1" ht="30" customHeight="1">
      <c r="A106" s="8" t="s">
        <v>192</v>
      </c>
      <c r="B106" s="163" t="e">
        <f>IF(I106="SINAPI",VLOOKUP('PEM MONSENHOR MENDONÇA'!H106,SINAPI,2,),VLOOKUP('PEM MONSENHOR MENDONÇA'!H106,SETOP,3,))</f>
        <v>#REF!</v>
      </c>
      <c r="C106" s="163"/>
      <c r="D106" s="163"/>
      <c r="E106" s="163"/>
      <c r="F106" s="163"/>
      <c r="G106" s="163"/>
      <c r="H106" s="9">
        <v>97622</v>
      </c>
      <c r="I106" s="9" t="s">
        <v>149</v>
      </c>
      <c r="J106" s="9" t="e">
        <f>IF(I106="SINAPI",VLOOKUP('PEM MONSENHOR MENDONÇA'!H106,SINAPI,3,),VLOOKUP('PEM MONSENHOR MENDONÇA'!H106,SETOP,4,))</f>
        <v>#REF!</v>
      </c>
      <c r="K106" s="3">
        <v>5.47</v>
      </c>
      <c r="L106" s="10" t="s">
        <v>22</v>
      </c>
      <c r="M106" s="11" t="e">
        <f>IF(I106="SINAPI",VLOOKUP('PEM MONSENHOR MENDONÇA'!H106,SINAPI,4,),VLOOKUP('PEM MONSENHOR MENDONÇA'!H106,SETOP,5,))</f>
        <v>#REF!</v>
      </c>
      <c r="N106" s="11" t="e">
        <f>ROUND(M106*(1+$C$7),2)</f>
        <v>#REF!</v>
      </c>
      <c r="O106" s="11" t="e">
        <f>K106*M106</f>
        <v>#REF!</v>
      </c>
      <c r="P106" s="11" t="e">
        <f>N106*K106</f>
        <v>#REF!</v>
      </c>
      <c r="Q106" s="96"/>
      <c r="R106" s="96"/>
      <c r="S106" s="12"/>
      <c r="T106" s="97"/>
    </row>
    <row r="107" spans="1:20" s="13" customFormat="1" ht="30" customHeight="1">
      <c r="A107" s="8" t="s">
        <v>486</v>
      </c>
      <c r="B107" s="163" t="e">
        <f>IF(I107="SINAPI",VLOOKUP('PEM MONSENHOR MENDONÇA'!H107,SINAPI,2,),VLOOKUP('PEM MONSENHOR MENDONÇA'!H107,SETOP,3,))</f>
        <v>#REF!</v>
      </c>
      <c r="C107" s="163"/>
      <c r="D107" s="163"/>
      <c r="E107" s="163"/>
      <c r="F107" s="163"/>
      <c r="G107" s="163"/>
      <c r="H107" s="9">
        <v>97645</v>
      </c>
      <c r="I107" s="9" t="s">
        <v>149</v>
      </c>
      <c r="J107" s="9" t="e">
        <f>IF(I107="SINAPI",VLOOKUP('PEM MONSENHOR MENDONÇA'!H107,SINAPI,3,),VLOOKUP('PEM MONSENHOR MENDONÇA'!H107,SETOP,4,))</f>
        <v>#REF!</v>
      </c>
      <c r="K107" s="3">
        <v>0.7</v>
      </c>
      <c r="L107" s="10" t="s">
        <v>22</v>
      </c>
      <c r="M107" s="11" t="e">
        <f>IF(I107="SINAPI",VLOOKUP('PEM MONSENHOR MENDONÇA'!H107,SINAPI,4,),VLOOKUP('PEM MONSENHOR MENDONÇA'!H107,SETOP,5,))</f>
        <v>#REF!</v>
      </c>
      <c r="N107" s="11" t="e">
        <f>ROUND(M107*(1+$C$7),2)</f>
        <v>#REF!</v>
      </c>
      <c r="O107" s="11" t="e">
        <f>K107*M107</f>
        <v>#REF!</v>
      </c>
      <c r="P107" s="11" t="e">
        <f>N107*K107</f>
        <v>#REF!</v>
      </c>
      <c r="Q107" s="96"/>
      <c r="R107" s="96"/>
      <c r="S107" s="12"/>
      <c r="T107" s="97"/>
    </row>
    <row r="108" spans="1:20" s="13" customFormat="1" ht="30" customHeight="1">
      <c r="A108" s="8" t="s">
        <v>487</v>
      </c>
      <c r="B108" s="163" t="e">
        <f>IF(I108="SINAPI",VLOOKUP('PEM MONSENHOR MENDONÇA'!H108,SINAPI,2,),VLOOKUP('PEM MONSENHOR MENDONÇA'!H108,SETOP,3,))</f>
        <v>#REF!</v>
      </c>
      <c r="C108" s="163"/>
      <c r="D108" s="163"/>
      <c r="E108" s="163"/>
      <c r="F108" s="163"/>
      <c r="G108" s="163"/>
      <c r="H108" s="9">
        <v>97644</v>
      </c>
      <c r="I108" s="9" t="s">
        <v>149</v>
      </c>
      <c r="J108" s="9" t="e">
        <f>IF(I108="SINAPI",VLOOKUP('PEM MONSENHOR MENDONÇA'!H108,SINAPI,3,),VLOOKUP('PEM MONSENHOR MENDONÇA'!H108,SETOP,4,))</f>
        <v>#REF!</v>
      </c>
      <c r="K108" s="3">
        <v>4.62</v>
      </c>
      <c r="L108" s="10" t="s">
        <v>22</v>
      </c>
      <c r="M108" s="11" t="e">
        <f>IF(I108="SINAPI",VLOOKUP('PEM MONSENHOR MENDONÇA'!H108,SINAPI,4,),VLOOKUP('PEM MONSENHOR MENDONÇA'!H108,SETOP,5,))</f>
        <v>#REF!</v>
      </c>
      <c r="N108" s="11" t="e">
        <f t="shared" ref="N108:N130" si="53">ROUND(M108*(1+$C$7),2)</f>
        <v>#REF!</v>
      </c>
      <c r="O108" s="11" t="e">
        <f t="shared" ref="O108:O130" si="54">K108*M108</f>
        <v>#REF!</v>
      </c>
      <c r="P108" s="11" t="e">
        <f t="shared" ref="P108:P130" si="55">N108*K108</f>
        <v>#REF!</v>
      </c>
      <c r="Q108" s="96"/>
      <c r="R108" s="96"/>
      <c r="S108" s="12"/>
      <c r="T108" s="97"/>
    </row>
    <row r="109" spans="1:20" s="13" customFormat="1" ht="30" customHeight="1">
      <c r="A109" s="8" t="s">
        <v>488</v>
      </c>
      <c r="B109" s="163" t="e">
        <f>IF(I109="SINAPI",VLOOKUP('PEM MONSENHOR MENDONÇA'!H109,SINAPI,2,),VLOOKUP('PEM MONSENHOR MENDONÇA'!H109,SETOP,3,))</f>
        <v>#REF!</v>
      </c>
      <c r="C109" s="163"/>
      <c r="D109" s="163"/>
      <c r="E109" s="163"/>
      <c r="F109" s="163"/>
      <c r="G109" s="163"/>
      <c r="H109" s="9">
        <v>97633</v>
      </c>
      <c r="I109" s="9" t="s">
        <v>149</v>
      </c>
      <c r="J109" s="9" t="e">
        <f>IF(I109="SINAPI",VLOOKUP('PEM MONSENHOR MENDONÇA'!H109,SINAPI,3,),VLOOKUP('PEM MONSENHOR MENDONÇA'!H109,SETOP,4,))</f>
        <v>#REF!</v>
      </c>
      <c r="K109" s="3">
        <v>23.41</v>
      </c>
      <c r="L109" s="10" t="s">
        <v>22</v>
      </c>
      <c r="M109" s="11" t="e">
        <f>IF(I109="SINAPI",VLOOKUP('PEM MONSENHOR MENDONÇA'!H109,SINAPI,4,),VLOOKUP('PEM MONSENHOR MENDONÇA'!H109,SETOP,5,))</f>
        <v>#REF!</v>
      </c>
      <c r="N109" s="11" t="e">
        <f t="shared" si="53"/>
        <v>#REF!</v>
      </c>
      <c r="O109" s="11" t="e">
        <f t="shared" si="54"/>
        <v>#REF!</v>
      </c>
      <c r="P109" s="11" t="e">
        <f t="shared" si="55"/>
        <v>#REF!</v>
      </c>
      <c r="Q109" s="96"/>
      <c r="R109" s="96"/>
      <c r="S109" s="12"/>
      <c r="T109" s="97"/>
    </row>
    <row r="110" spans="1:20" s="13" customFormat="1" ht="30" customHeight="1">
      <c r="A110" s="8" t="s">
        <v>489</v>
      </c>
      <c r="B110" s="163" t="e">
        <f>IF(I110="SINAPI",VLOOKUP('PEM MONSENHOR MENDONÇA'!H110,SINAPI,2,),VLOOKUP('PEM MONSENHOR MENDONÇA'!H110,SETOP,3,))</f>
        <v>#REF!</v>
      </c>
      <c r="C110" s="163"/>
      <c r="D110" s="163"/>
      <c r="E110" s="163"/>
      <c r="F110" s="163"/>
      <c r="G110" s="163"/>
      <c r="H110" s="9">
        <v>72897</v>
      </c>
      <c r="I110" s="9" t="s">
        <v>149</v>
      </c>
      <c r="J110" s="9" t="e">
        <f>IF(I110="SINAPI",VLOOKUP('PEM MONSENHOR MENDONÇA'!H110,SINAPI,3,),VLOOKUP('PEM MONSENHOR MENDONÇA'!H110,SETOP,4,))</f>
        <v>#REF!</v>
      </c>
      <c r="K110" s="3">
        <f>K106+((K107+K108)*0.15+(K109*0.03))</f>
        <v>6.9702999999999999</v>
      </c>
      <c r="L110" s="10" t="s">
        <v>22</v>
      </c>
      <c r="M110" s="11" t="e">
        <f>IF(I110="SINAPI",VLOOKUP('PEM MONSENHOR MENDONÇA'!H110,SINAPI,4,),VLOOKUP('PEM MONSENHOR MENDONÇA'!H110,SETOP,5,))</f>
        <v>#REF!</v>
      </c>
      <c r="N110" s="11" t="e">
        <f t="shared" si="53"/>
        <v>#REF!</v>
      </c>
      <c r="O110" s="11" t="e">
        <f t="shared" si="54"/>
        <v>#REF!</v>
      </c>
      <c r="P110" s="11" t="e">
        <f t="shared" si="55"/>
        <v>#REF!</v>
      </c>
      <c r="Q110" s="96"/>
      <c r="R110" s="96"/>
      <c r="S110" s="12"/>
      <c r="T110" s="97"/>
    </row>
    <row r="111" spans="1:20" s="13" customFormat="1" ht="30" customHeight="1">
      <c r="A111" s="8" t="s">
        <v>490</v>
      </c>
      <c r="B111" s="163" t="e">
        <f>IF(I111="SINAPI",VLOOKUP('PEM MONSENHOR MENDONÇA'!H111,SINAPI,2,),VLOOKUP('PEM MONSENHOR MENDONÇA'!H111,SETOP,3,))</f>
        <v>#REF!</v>
      </c>
      <c r="C111" s="163"/>
      <c r="D111" s="163"/>
      <c r="E111" s="163"/>
      <c r="F111" s="163"/>
      <c r="G111" s="163"/>
      <c r="H111" s="9">
        <v>72900</v>
      </c>
      <c r="I111" s="9" t="s">
        <v>149</v>
      </c>
      <c r="J111" s="9" t="e">
        <f>IF(I111="SINAPI",VLOOKUP('PEM MONSENHOR MENDONÇA'!H111,SINAPI,3,),VLOOKUP('PEM MONSENHOR MENDONÇA'!H111,SETOP,4,))</f>
        <v>#REF!</v>
      </c>
      <c r="K111" s="3">
        <f>K110</f>
        <v>6.9702999999999999</v>
      </c>
      <c r="L111" s="10" t="s">
        <v>22</v>
      </c>
      <c r="M111" s="11" t="e">
        <f>IF(I111="SINAPI",VLOOKUP('PEM MONSENHOR MENDONÇA'!H111,SINAPI,4,),VLOOKUP('PEM MONSENHOR MENDONÇA'!H111,SETOP,5,))</f>
        <v>#REF!</v>
      </c>
      <c r="N111" s="11" t="e">
        <f t="shared" si="53"/>
        <v>#REF!</v>
      </c>
      <c r="O111" s="11" t="e">
        <f t="shared" si="54"/>
        <v>#REF!</v>
      </c>
      <c r="P111" s="11" t="e">
        <f t="shared" si="55"/>
        <v>#REF!</v>
      </c>
      <c r="Q111" s="96"/>
      <c r="R111" s="96"/>
      <c r="S111" s="12"/>
      <c r="T111" s="97"/>
    </row>
    <row r="112" spans="1:20" s="13" customFormat="1" ht="50.1" customHeight="1">
      <c r="A112" s="8" t="s">
        <v>491</v>
      </c>
      <c r="B112" s="163" t="e">
        <f>IF(I112="SINAPI",VLOOKUP('PEM MONSENHOR MENDONÇA'!H112,SINAPI,2,),VLOOKUP('PEM MONSENHOR MENDONÇA'!H112,SETOP,3,))</f>
        <v>#REF!</v>
      </c>
      <c r="C112" s="163"/>
      <c r="D112" s="163"/>
      <c r="E112" s="163"/>
      <c r="F112" s="163"/>
      <c r="G112" s="163"/>
      <c r="H112" s="9">
        <v>87455</v>
      </c>
      <c r="I112" s="9" t="s">
        <v>149</v>
      </c>
      <c r="J112" s="9" t="e">
        <f>IF(I112="SINAPI",VLOOKUP('PEM MONSENHOR MENDONÇA'!H112,SINAPI,3,),VLOOKUP('PEM MONSENHOR MENDONÇA'!H112,SETOP,4,))</f>
        <v>#REF!</v>
      </c>
      <c r="K112" s="3">
        <v>8.6999999999999993</v>
      </c>
      <c r="L112" s="10" t="s">
        <v>22</v>
      </c>
      <c r="M112" s="11" t="e">
        <f>IF(I112="SINAPI",VLOOKUP('PEM MONSENHOR MENDONÇA'!H112,SINAPI,4,),VLOOKUP('PEM MONSENHOR MENDONÇA'!H112,SETOP,5,))</f>
        <v>#REF!</v>
      </c>
      <c r="N112" s="11" t="e">
        <f t="shared" si="53"/>
        <v>#REF!</v>
      </c>
      <c r="O112" s="11" t="e">
        <f t="shared" si="54"/>
        <v>#REF!</v>
      </c>
      <c r="P112" s="11" t="e">
        <f t="shared" si="55"/>
        <v>#REF!</v>
      </c>
      <c r="Q112" s="96"/>
      <c r="R112" s="96"/>
      <c r="S112" s="12"/>
      <c r="T112" s="97"/>
    </row>
    <row r="113" spans="1:20" s="13" customFormat="1" ht="50.1" customHeight="1">
      <c r="A113" s="8" t="s">
        <v>492</v>
      </c>
      <c r="B113" s="163" t="e">
        <f>IF(I113="SINAPI",VLOOKUP('PEM MONSENHOR MENDONÇA'!H113,SINAPI,2,),VLOOKUP('PEM MONSENHOR MENDONÇA'!H113,SETOP,3,))</f>
        <v>#REF!</v>
      </c>
      <c r="C113" s="163"/>
      <c r="D113" s="163"/>
      <c r="E113" s="163"/>
      <c r="F113" s="163"/>
      <c r="G113" s="163"/>
      <c r="H113" s="9">
        <v>87467</v>
      </c>
      <c r="I113" s="9" t="s">
        <v>149</v>
      </c>
      <c r="J113" s="9" t="e">
        <f>IF(I113="SINAPI",VLOOKUP('PEM MONSENHOR MENDONÇA'!H113,SINAPI,3,),VLOOKUP('PEM MONSENHOR MENDONÇA'!H113,SETOP,4,))</f>
        <v>#REF!</v>
      </c>
      <c r="K113" s="3">
        <v>15.53</v>
      </c>
      <c r="L113" s="10" t="s">
        <v>22</v>
      </c>
      <c r="M113" s="11" t="e">
        <f>IF(I113="SINAPI",VLOOKUP('PEM MONSENHOR MENDONÇA'!H113,SINAPI,4,),VLOOKUP('PEM MONSENHOR MENDONÇA'!H113,SETOP,5,))</f>
        <v>#REF!</v>
      </c>
      <c r="N113" s="11" t="e">
        <f t="shared" si="53"/>
        <v>#REF!</v>
      </c>
      <c r="O113" s="11" t="e">
        <f t="shared" si="54"/>
        <v>#REF!</v>
      </c>
      <c r="P113" s="11" t="e">
        <f t="shared" si="55"/>
        <v>#REF!</v>
      </c>
      <c r="Q113" s="96"/>
      <c r="R113" s="96"/>
      <c r="S113" s="12"/>
      <c r="T113" s="97"/>
    </row>
    <row r="114" spans="1:20" s="13" customFormat="1" ht="50.1" customHeight="1">
      <c r="A114" s="8" t="s">
        <v>493</v>
      </c>
      <c r="B114" s="163" t="s">
        <v>345</v>
      </c>
      <c r="C114" s="163"/>
      <c r="D114" s="163"/>
      <c r="E114" s="163"/>
      <c r="F114" s="163"/>
      <c r="G114" s="163"/>
      <c r="H114" s="9" t="s">
        <v>291</v>
      </c>
      <c r="I114" s="9" t="s">
        <v>211</v>
      </c>
      <c r="J114" s="9" t="s">
        <v>160</v>
      </c>
      <c r="K114" s="3">
        <v>1</v>
      </c>
      <c r="L114" s="10" t="s">
        <v>22</v>
      </c>
      <c r="M114" s="11" t="e">
        <f>COMPOSIÇÃO!I4</f>
        <v>#REF!</v>
      </c>
      <c r="N114" s="11" t="e">
        <f t="shared" si="53"/>
        <v>#REF!</v>
      </c>
      <c r="O114" s="11" t="e">
        <f t="shared" si="54"/>
        <v>#REF!</v>
      </c>
      <c r="P114" s="11" t="e">
        <f t="shared" si="55"/>
        <v>#REF!</v>
      </c>
      <c r="Q114" s="96"/>
      <c r="R114" s="96"/>
      <c r="S114" s="12"/>
      <c r="T114" s="97"/>
    </row>
    <row r="115" spans="1:20" s="13" customFormat="1" ht="50.1" customHeight="1">
      <c r="A115" s="8" t="s">
        <v>494</v>
      </c>
      <c r="B115" s="163" t="e">
        <f>IF(I115="SINAPI",VLOOKUP('PEM MONSENHOR MENDONÇA'!H115,SINAPI,2,),VLOOKUP('PEM MONSENHOR MENDONÇA'!H115,SETOP,3,))</f>
        <v>#REF!</v>
      </c>
      <c r="C115" s="163"/>
      <c r="D115" s="163"/>
      <c r="E115" s="163"/>
      <c r="F115" s="163"/>
      <c r="G115" s="163"/>
      <c r="H115" s="9">
        <v>90842</v>
      </c>
      <c r="I115" s="9" t="s">
        <v>149</v>
      </c>
      <c r="J115" s="9" t="e">
        <f>IF(I115="SINAPI",VLOOKUP('PEM MONSENHOR MENDONÇA'!H115,SINAPI,3,),VLOOKUP('PEM MONSENHOR MENDONÇA'!H115,SETOP,4,))</f>
        <v>#REF!</v>
      </c>
      <c r="K115" s="3">
        <v>2</v>
      </c>
      <c r="L115" s="10" t="s">
        <v>22</v>
      </c>
      <c r="M115" s="11" t="e">
        <f>IF(I115="SINAPI",VLOOKUP('PEM MONSENHOR MENDONÇA'!H115,SINAPI,4,),VLOOKUP('PEM MONSENHOR MENDONÇA'!H115,SETOP,5,))</f>
        <v>#REF!</v>
      </c>
      <c r="N115" s="11" t="e">
        <f t="shared" si="53"/>
        <v>#REF!</v>
      </c>
      <c r="O115" s="11" t="e">
        <f t="shared" si="54"/>
        <v>#REF!</v>
      </c>
      <c r="P115" s="11" t="e">
        <f t="shared" si="55"/>
        <v>#REF!</v>
      </c>
      <c r="Q115" s="96"/>
      <c r="R115" s="96"/>
      <c r="S115" s="12"/>
      <c r="T115" s="97"/>
    </row>
    <row r="116" spans="1:20" s="13" customFormat="1" ht="30" customHeight="1">
      <c r="A116" s="8" t="s">
        <v>495</v>
      </c>
      <c r="B116" s="163" t="s">
        <v>348</v>
      </c>
      <c r="C116" s="163"/>
      <c r="D116" s="163"/>
      <c r="E116" s="163"/>
      <c r="F116" s="163"/>
      <c r="G116" s="163"/>
      <c r="H116" s="9" t="s">
        <v>294</v>
      </c>
      <c r="I116" s="9" t="s">
        <v>211</v>
      </c>
      <c r="J116" s="9" t="s">
        <v>44</v>
      </c>
      <c r="K116" s="3">
        <v>0.96</v>
      </c>
      <c r="L116" s="10" t="s">
        <v>22</v>
      </c>
      <c r="M116" s="11" t="e">
        <f>COMPOSIÇÃO!I32</f>
        <v>#REF!</v>
      </c>
      <c r="N116" s="11" t="e">
        <f t="shared" si="53"/>
        <v>#REF!</v>
      </c>
      <c r="O116" s="11" t="e">
        <f t="shared" si="54"/>
        <v>#REF!</v>
      </c>
      <c r="P116" s="11" t="e">
        <f t="shared" si="55"/>
        <v>#REF!</v>
      </c>
      <c r="Q116" s="96"/>
      <c r="R116" s="96"/>
      <c r="S116" s="12"/>
      <c r="T116" s="97"/>
    </row>
    <row r="117" spans="1:20" s="13" customFormat="1" ht="30" customHeight="1">
      <c r="A117" s="8" t="s">
        <v>496</v>
      </c>
      <c r="B117" s="163" t="e">
        <f>IF(I117="SINAPI",VLOOKUP('PEM MONSENHOR MENDONÇA'!H117,SINAPI,2,),VLOOKUP('PEM MONSENHOR MENDONÇA'!H117,SETOP,3,))</f>
        <v>#REF!</v>
      </c>
      <c r="C117" s="163"/>
      <c r="D117" s="163"/>
      <c r="E117" s="163"/>
      <c r="F117" s="163"/>
      <c r="G117" s="163"/>
      <c r="H117" s="9">
        <v>87630</v>
      </c>
      <c r="I117" s="9" t="s">
        <v>149</v>
      </c>
      <c r="J117" s="9" t="e">
        <f>IF(I117="SINAPI",VLOOKUP('PEM MONSENHOR MENDONÇA'!H117,SINAPI,3,),VLOOKUP('PEM MONSENHOR MENDONÇA'!H117,SETOP,4,))</f>
        <v>#REF!</v>
      </c>
      <c r="K117" s="3">
        <v>20.23</v>
      </c>
      <c r="L117" s="10" t="s">
        <v>22</v>
      </c>
      <c r="M117" s="11" t="e">
        <f>IF(I117="SINAPI",VLOOKUP('PEM MONSENHOR MENDONÇA'!H117,SINAPI,4,),VLOOKUP('PEM MONSENHOR MENDONÇA'!H117,SETOP,5,))</f>
        <v>#REF!</v>
      </c>
      <c r="N117" s="11" t="e">
        <f t="shared" si="53"/>
        <v>#REF!</v>
      </c>
      <c r="O117" s="11" t="e">
        <f t="shared" si="54"/>
        <v>#REF!</v>
      </c>
      <c r="P117" s="11" t="e">
        <f t="shared" si="55"/>
        <v>#REF!</v>
      </c>
      <c r="Q117" s="96"/>
      <c r="R117" s="96"/>
      <c r="S117" s="12"/>
      <c r="T117" s="97"/>
    </row>
    <row r="118" spans="1:20" s="13" customFormat="1" ht="30" customHeight="1">
      <c r="A118" s="8" t="s">
        <v>497</v>
      </c>
      <c r="B118" s="163" t="e">
        <f>IF(I118="SINAPI",VLOOKUP('PEM MONSENHOR MENDONÇA'!H118,SINAPI,2,),VLOOKUP('PEM MONSENHOR MENDONÇA'!H118,SETOP,3,))</f>
        <v>#REF!</v>
      </c>
      <c r="C118" s="163"/>
      <c r="D118" s="163"/>
      <c r="E118" s="163"/>
      <c r="F118" s="163"/>
      <c r="G118" s="163"/>
      <c r="H118" s="9">
        <v>87745</v>
      </c>
      <c r="I118" s="9" t="s">
        <v>149</v>
      </c>
      <c r="J118" s="9" t="e">
        <f>IF(I118="SINAPI",VLOOKUP('PEM MONSENHOR MENDONÇA'!H118,SINAPI,3,),VLOOKUP('PEM MONSENHOR MENDONÇA'!H118,SETOP,4,))</f>
        <v>#REF!</v>
      </c>
      <c r="K118" s="3">
        <f>2.21+2.17</f>
        <v>4.38</v>
      </c>
      <c r="L118" s="10" t="s">
        <v>22</v>
      </c>
      <c r="M118" s="11" t="e">
        <f>IF(I118="SINAPI",VLOOKUP('PEM MONSENHOR MENDONÇA'!H118,SINAPI,4,),VLOOKUP('PEM MONSENHOR MENDONÇA'!H118,SETOP,5,))</f>
        <v>#REF!</v>
      </c>
      <c r="N118" s="11" t="e">
        <f t="shared" si="53"/>
        <v>#REF!</v>
      </c>
      <c r="O118" s="11" t="e">
        <f t="shared" si="54"/>
        <v>#REF!</v>
      </c>
      <c r="P118" s="11" t="e">
        <f t="shared" si="55"/>
        <v>#REF!</v>
      </c>
      <c r="Q118" s="96"/>
      <c r="R118" s="96"/>
      <c r="S118" s="12"/>
      <c r="T118" s="97"/>
    </row>
    <row r="119" spans="1:20" s="13" customFormat="1" ht="30" customHeight="1">
      <c r="A119" s="8" t="s">
        <v>498</v>
      </c>
      <c r="B119" s="163" t="e">
        <f>IF(I119="SINAPI",VLOOKUP('PEM MONSENHOR MENDONÇA'!H119,SINAPI,2,),VLOOKUP('PEM MONSENHOR MENDONÇA'!H119,SETOP,3,))</f>
        <v>#REF!</v>
      </c>
      <c r="C119" s="163"/>
      <c r="D119" s="163"/>
      <c r="E119" s="163"/>
      <c r="F119" s="163"/>
      <c r="G119" s="163"/>
      <c r="H119" s="9">
        <v>4786</v>
      </c>
      <c r="I119" s="9" t="s">
        <v>149</v>
      </c>
      <c r="J119" s="9" t="e">
        <f>IF(I119="SINAPI",VLOOKUP('PEM MONSENHOR MENDONÇA'!H119,SINAPI,3,),VLOOKUP('PEM MONSENHOR MENDONÇA'!H119,SETOP,4,))</f>
        <v>#REF!</v>
      </c>
      <c r="K119" s="3">
        <v>24.84</v>
      </c>
      <c r="L119" s="10" t="s">
        <v>22</v>
      </c>
      <c r="M119" s="11" t="e">
        <f>IF(I119="SINAPI",VLOOKUP('PEM MONSENHOR MENDONÇA'!H119,SINAPI,4,),VLOOKUP('PEM MONSENHOR MENDONÇA'!H119,SETOP,5,))</f>
        <v>#REF!</v>
      </c>
      <c r="N119" s="11" t="e">
        <f t="shared" ref="N119:N124" si="56">ROUND(M119*(1+$C$7),2)</f>
        <v>#REF!</v>
      </c>
      <c r="O119" s="11" t="e">
        <f t="shared" ref="O119:O124" si="57">K119*M119</f>
        <v>#REF!</v>
      </c>
      <c r="P119" s="11" t="e">
        <f t="shared" ref="P119:P124" si="58">N119*K119</f>
        <v>#REF!</v>
      </c>
      <c r="Q119" s="96"/>
      <c r="R119" s="96"/>
      <c r="S119" s="12"/>
      <c r="T119" s="97"/>
    </row>
    <row r="120" spans="1:20" s="13" customFormat="1" ht="30" customHeight="1">
      <c r="A120" s="8" t="s">
        <v>499</v>
      </c>
      <c r="B120" s="163" t="e">
        <f>IF(I120="SINAPI",VLOOKUP('PEM MONSENHOR MENDONÇA'!H120,SINAPI,2,),VLOOKUP('PEM MONSENHOR MENDONÇA'!H120,SETOP,3,))</f>
        <v>#REF!</v>
      </c>
      <c r="C120" s="163"/>
      <c r="D120" s="163"/>
      <c r="E120" s="163"/>
      <c r="F120" s="163"/>
      <c r="G120" s="163"/>
      <c r="H120" s="9">
        <v>93182</v>
      </c>
      <c r="I120" s="9" t="s">
        <v>149</v>
      </c>
      <c r="J120" s="9" t="e">
        <f>IF(I120="SINAPI",VLOOKUP('PEM MONSENHOR MENDONÇA'!H120,SINAPI,3,),VLOOKUP('PEM MONSENHOR MENDONÇA'!H120,SETOP,4,))</f>
        <v>#REF!</v>
      </c>
      <c r="K120" s="3">
        <v>2.8</v>
      </c>
      <c r="L120" s="10" t="s">
        <v>22</v>
      </c>
      <c r="M120" s="11" t="e">
        <f>IF(I120="SINAPI",VLOOKUP('PEM MONSENHOR MENDONÇA'!H120,SINAPI,4,),VLOOKUP('PEM MONSENHOR MENDONÇA'!H120,SETOP,5,))</f>
        <v>#REF!</v>
      </c>
      <c r="N120" s="11" t="e">
        <f t="shared" si="56"/>
        <v>#REF!</v>
      </c>
      <c r="O120" s="11" t="e">
        <f t="shared" si="57"/>
        <v>#REF!</v>
      </c>
      <c r="P120" s="11" t="e">
        <f t="shared" si="58"/>
        <v>#REF!</v>
      </c>
      <c r="Q120" s="96"/>
      <c r="R120" s="96"/>
      <c r="S120" s="12"/>
      <c r="T120" s="97"/>
    </row>
    <row r="121" spans="1:20" s="13" customFormat="1" ht="30" customHeight="1">
      <c r="A121" s="8" t="s">
        <v>500</v>
      </c>
      <c r="B121" s="163" t="e">
        <f>IF(I121="SINAPI",VLOOKUP('PEM MONSENHOR MENDONÇA'!H121,SINAPI,2,),VLOOKUP('PEM MONSENHOR MENDONÇA'!H121,SETOP,3,))</f>
        <v>#REF!</v>
      </c>
      <c r="C121" s="163"/>
      <c r="D121" s="163"/>
      <c r="E121" s="163"/>
      <c r="F121" s="163"/>
      <c r="G121" s="163"/>
      <c r="H121" s="9">
        <v>93184</v>
      </c>
      <c r="I121" s="9" t="s">
        <v>149</v>
      </c>
      <c r="J121" s="9" t="e">
        <f>IF(I121="SINAPI",VLOOKUP('PEM MONSENHOR MENDONÇA'!H121,SINAPI,3,),VLOOKUP('PEM MONSENHOR MENDONÇA'!H121,SETOP,4,))</f>
        <v>#REF!</v>
      </c>
      <c r="K121" s="3">
        <v>3.1</v>
      </c>
      <c r="L121" s="10" t="s">
        <v>22</v>
      </c>
      <c r="M121" s="11" t="e">
        <f>IF(I121="SINAPI",VLOOKUP('PEM MONSENHOR MENDONÇA'!H121,SINAPI,4,),VLOOKUP('PEM MONSENHOR MENDONÇA'!H121,SETOP,5,))</f>
        <v>#REF!</v>
      </c>
      <c r="N121" s="11" t="e">
        <f t="shared" si="56"/>
        <v>#REF!</v>
      </c>
      <c r="O121" s="11" t="e">
        <f t="shared" si="57"/>
        <v>#REF!</v>
      </c>
      <c r="P121" s="11" t="e">
        <f t="shared" si="58"/>
        <v>#REF!</v>
      </c>
      <c r="Q121" s="96"/>
      <c r="R121" s="96"/>
      <c r="S121" s="12"/>
      <c r="T121" s="97"/>
    </row>
    <row r="122" spans="1:20" s="13" customFormat="1" ht="30" customHeight="1">
      <c r="A122" s="8" t="s">
        <v>501</v>
      </c>
      <c r="B122" s="163" t="e">
        <f>IF(I122="SINAPI",VLOOKUP('PEM MONSENHOR MENDONÇA'!H122,SINAPI,2,),VLOOKUP('PEM MONSENHOR MENDONÇA'!H122,SETOP,3,))</f>
        <v>#REF!</v>
      </c>
      <c r="C122" s="163"/>
      <c r="D122" s="163"/>
      <c r="E122" s="163"/>
      <c r="F122" s="163"/>
      <c r="G122" s="163"/>
      <c r="H122" s="9">
        <v>93194</v>
      </c>
      <c r="I122" s="9" t="s">
        <v>149</v>
      </c>
      <c r="J122" s="9" t="e">
        <f>IF(I122="SINAPI",VLOOKUP('PEM MONSENHOR MENDONÇA'!H122,SINAPI,3,),VLOOKUP('PEM MONSENHOR MENDONÇA'!H122,SETOP,4,))</f>
        <v>#REF!</v>
      </c>
      <c r="K122" s="3">
        <v>2.8</v>
      </c>
      <c r="L122" s="10" t="s">
        <v>22</v>
      </c>
      <c r="M122" s="11" t="e">
        <f>IF(I122="SINAPI",VLOOKUP('PEM MONSENHOR MENDONÇA'!H122,SINAPI,4,),VLOOKUP('PEM MONSENHOR MENDONÇA'!H122,SETOP,5,))</f>
        <v>#REF!</v>
      </c>
      <c r="N122" s="11" t="e">
        <f t="shared" si="56"/>
        <v>#REF!</v>
      </c>
      <c r="O122" s="11" t="e">
        <f t="shared" si="57"/>
        <v>#REF!</v>
      </c>
      <c r="P122" s="11" t="e">
        <f t="shared" si="58"/>
        <v>#REF!</v>
      </c>
      <c r="Q122" s="96"/>
      <c r="R122" s="96"/>
      <c r="S122" s="12"/>
      <c r="T122" s="97"/>
    </row>
    <row r="123" spans="1:20" s="13" customFormat="1" ht="30" customHeight="1">
      <c r="A123" s="8" t="s">
        <v>502</v>
      </c>
      <c r="B123" s="163" t="e">
        <f>IF(I123="SINAPI",VLOOKUP('PEM MONSENHOR MENDONÇA'!H123,SINAPI,2,),VLOOKUP('PEM MONSENHOR MENDONÇA'!H123,SETOP,3,))</f>
        <v>#REF!</v>
      </c>
      <c r="C123" s="163"/>
      <c r="D123" s="163"/>
      <c r="E123" s="163"/>
      <c r="F123" s="163"/>
      <c r="G123" s="163"/>
      <c r="H123" s="9">
        <v>87879</v>
      </c>
      <c r="I123" s="9" t="s">
        <v>149</v>
      </c>
      <c r="J123" s="9" t="e">
        <f>IF(I123="SINAPI",VLOOKUP('PEM MONSENHOR MENDONÇA'!H123,SINAPI,3,),VLOOKUP('PEM MONSENHOR MENDONÇA'!H123,SETOP,4,))</f>
        <v>#REF!</v>
      </c>
      <c r="K123" s="3">
        <v>53.49</v>
      </c>
      <c r="L123" s="10" t="s">
        <v>22</v>
      </c>
      <c r="M123" s="11" t="e">
        <f>IF(I123="SINAPI",VLOOKUP('PEM MONSENHOR MENDONÇA'!H123,SINAPI,4,),VLOOKUP('PEM MONSENHOR MENDONÇA'!H123,SETOP,5,))</f>
        <v>#REF!</v>
      </c>
      <c r="N123" s="11" t="e">
        <f t="shared" si="56"/>
        <v>#REF!</v>
      </c>
      <c r="O123" s="11" t="e">
        <f t="shared" si="57"/>
        <v>#REF!</v>
      </c>
      <c r="P123" s="11" t="e">
        <f t="shared" si="58"/>
        <v>#REF!</v>
      </c>
      <c r="Q123" s="96"/>
      <c r="R123" s="96"/>
      <c r="S123" s="12"/>
      <c r="T123" s="97"/>
    </row>
    <row r="124" spans="1:20" s="13" customFormat="1" ht="50.1" customHeight="1">
      <c r="A124" s="8" t="s">
        <v>503</v>
      </c>
      <c r="B124" s="163" t="e">
        <f>IF(I124="SINAPI",VLOOKUP('PEM MONSENHOR MENDONÇA'!H124,SINAPI,2,),VLOOKUP('PEM MONSENHOR MENDONÇA'!H124,SETOP,3,))</f>
        <v>#REF!</v>
      </c>
      <c r="C124" s="163"/>
      <c r="D124" s="163"/>
      <c r="E124" s="163"/>
      <c r="F124" s="163"/>
      <c r="G124" s="163"/>
      <c r="H124" s="9">
        <v>87535</v>
      </c>
      <c r="I124" s="9" t="s">
        <v>149</v>
      </c>
      <c r="J124" s="9" t="e">
        <f>IF(I124="SINAPI",VLOOKUP('PEM MONSENHOR MENDONÇA'!H124,SINAPI,3,),VLOOKUP('PEM MONSENHOR MENDONÇA'!H124,SETOP,4,))</f>
        <v>#REF!</v>
      </c>
      <c r="K124" s="3">
        <v>32.1</v>
      </c>
      <c r="L124" s="10" t="s">
        <v>22</v>
      </c>
      <c r="M124" s="11" t="e">
        <f>IF(I124="SINAPI",VLOOKUP('PEM MONSENHOR MENDONÇA'!H124,SINAPI,4,),VLOOKUP('PEM MONSENHOR MENDONÇA'!H124,SETOP,5,))</f>
        <v>#REF!</v>
      </c>
      <c r="N124" s="11" t="e">
        <f t="shared" si="56"/>
        <v>#REF!</v>
      </c>
      <c r="O124" s="11" t="e">
        <f t="shared" si="57"/>
        <v>#REF!</v>
      </c>
      <c r="P124" s="11" t="e">
        <f t="shared" si="58"/>
        <v>#REF!</v>
      </c>
      <c r="Q124" s="96"/>
      <c r="R124" s="96"/>
      <c r="S124" s="12"/>
      <c r="T124" s="97"/>
    </row>
    <row r="125" spans="1:20" s="13" customFormat="1" ht="30" customHeight="1">
      <c r="A125" s="8" t="s">
        <v>504</v>
      </c>
      <c r="B125" s="163" t="e">
        <f>IF(I125="SINAPI",VLOOKUP('PEM MONSENHOR MENDONÇA'!H125,SINAPI,2,),VLOOKUP('PEM MONSENHOR MENDONÇA'!H125,SETOP,3,))</f>
        <v>#REF!</v>
      </c>
      <c r="C125" s="163"/>
      <c r="D125" s="163"/>
      <c r="E125" s="163"/>
      <c r="F125" s="163"/>
      <c r="G125" s="163"/>
      <c r="H125" s="9">
        <v>87269</v>
      </c>
      <c r="I125" s="9" t="s">
        <v>149</v>
      </c>
      <c r="J125" s="9" t="e">
        <f>IF(I125="SINAPI",VLOOKUP('PEM MONSENHOR MENDONÇA'!H125,SINAPI,3,),VLOOKUP('PEM MONSENHOR MENDONÇA'!H125,SETOP,4,))</f>
        <v>#REF!</v>
      </c>
      <c r="K125" s="3">
        <v>32.1</v>
      </c>
      <c r="L125" s="10" t="s">
        <v>22</v>
      </c>
      <c r="M125" s="11" t="e">
        <f>IF(I125="SINAPI",VLOOKUP('PEM MONSENHOR MENDONÇA'!H125,SINAPI,4,),VLOOKUP('PEM MONSENHOR MENDONÇA'!H125,SETOP,5,))</f>
        <v>#REF!</v>
      </c>
      <c r="N125" s="11" t="e">
        <f t="shared" si="53"/>
        <v>#REF!</v>
      </c>
      <c r="O125" s="11" t="e">
        <f t="shared" si="54"/>
        <v>#REF!</v>
      </c>
      <c r="P125" s="11" t="e">
        <f t="shared" si="55"/>
        <v>#REF!</v>
      </c>
      <c r="Q125" s="96"/>
      <c r="R125" s="96"/>
      <c r="S125" s="12"/>
      <c r="T125" s="97"/>
    </row>
    <row r="126" spans="1:20" s="13" customFormat="1" ht="50.1" customHeight="1">
      <c r="A126" s="8" t="s">
        <v>505</v>
      </c>
      <c r="B126" s="163" t="e">
        <f>IF(I126="SINAPI",VLOOKUP('PEM MONSENHOR MENDONÇA'!H126,SINAPI,2,),VLOOKUP('PEM MONSENHOR MENDONÇA'!H126,SETOP,3,))</f>
        <v>#REF!</v>
      </c>
      <c r="C126" s="163"/>
      <c r="D126" s="163"/>
      <c r="E126" s="163"/>
      <c r="F126" s="163"/>
      <c r="G126" s="163"/>
      <c r="H126" s="9">
        <v>87529</v>
      </c>
      <c r="I126" s="9" t="s">
        <v>149</v>
      </c>
      <c r="J126" s="9" t="e">
        <f>IF(I126="SINAPI",VLOOKUP('PEM MONSENHOR MENDONÇA'!H126,SINAPI,3,),VLOOKUP('PEM MONSENHOR MENDONÇA'!H126,SETOP,4,))</f>
        <v>#REF!</v>
      </c>
      <c r="K126" s="3">
        <v>21.39</v>
      </c>
      <c r="L126" s="10" t="s">
        <v>22</v>
      </c>
      <c r="M126" s="11" t="e">
        <f>IF(I126="SINAPI",VLOOKUP('PEM MONSENHOR MENDONÇA'!H126,SINAPI,4,),VLOOKUP('PEM MONSENHOR MENDONÇA'!H126,SETOP,5,))</f>
        <v>#REF!</v>
      </c>
      <c r="N126" s="11" t="e">
        <f t="shared" si="53"/>
        <v>#REF!</v>
      </c>
      <c r="O126" s="11" t="e">
        <f t="shared" si="54"/>
        <v>#REF!</v>
      </c>
      <c r="P126" s="11" t="e">
        <f t="shared" si="55"/>
        <v>#REF!</v>
      </c>
      <c r="Q126" s="96"/>
      <c r="R126" s="96"/>
      <c r="S126" s="12"/>
      <c r="T126" s="97"/>
    </row>
    <row r="127" spans="1:20" s="13" customFormat="1" ht="30" customHeight="1">
      <c r="A127" s="8" t="s">
        <v>506</v>
      </c>
      <c r="B127" s="163" t="e">
        <f>IF(I127="SINAPI",VLOOKUP('PEM MONSENHOR MENDONÇA'!H127,SINAPI,2,),VLOOKUP('PEM MONSENHOR MENDONÇA'!H127,SETOP,3,))</f>
        <v>#REF!</v>
      </c>
      <c r="C127" s="163"/>
      <c r="D127" s="163"/>
      <c r="E127" s="163"/>
      <c r="F127" s="163"/>
      <c r="G127" s="163"/>
      <c r="H127" s="9">
        <v>87905</v>
      </c>
      <c r="I127" s="9" t="s">
        <v>149</v>
      </c>
      <c r="J127" s="9" t="e">
        <f>IF(I127="SINAPI",VLOOKUP('PEM MONSENHOR MENDONÇA'!H127,SINAPI,3,),VLOOKUP('PEM MONSENHOR MENDONÇA'!H127,SETOP,4,))</f>
        <v>#REF!</v>
      </c>
      <c r="K127" s="3">
        <v>8.7449999999999992</v>
      </c>
      <c r="L127" s="10" t="s">
        <v>22</v>
      </c>
      <c r="M127" s="11" t="e">
        <f>IF(I127="SINAPI",VLOOKUP('PEM MONSENHOR MENDONÇA'!H127,SINAPI,4,),VLOOKUP('PEM MONSENHOR MENDONÇA'!H127,SETOP,5,))</f>
        <v>#REF!</v>
      </c>
      <c r="N127" s="11" t="e">
        <f t="shared" si="53"/>
        <v>#REF!</v>
      </c>
      <c r="O127" s="11" t="e">
        <f t="shared" si="54"/>
        <v>#REF!</v>
      </c>
      <c r="P127" s="11" t="e">
        <f t="shared" si="55"/>
        <v>#REF!</v>
      </c>
      <c r="Q127" s="96"/>
      <c r="R127" s="96"/>
      <c r="S127" s="12"/>
      <c r="T127" s="97"/>
    </row>
    <row r="128" spans="1:20" s="13" customFormat="1" ht="30" customHeight="1">
      <c r="A128" s="8" t="s">
        <v>507</v>
      </c>
      <c r="B128" s="163" t="e">
        <f>IF(I128="SINAPI",VLOOKUP('PEM MONSENHOR MENDONÇA'!H128,SINAPI,2,),VLOOKUP('PEM MONSENHOR MENDONÇA'!H128,SETOP,3,))</f>
        <v>#REF!</v>
      </c>
      <c r="C128" s="163"/>
      <c r="D128" s="163"/>
      <c r="E128" s="163"/>
      <c r="F128" s="163"/>
      <c r="G128" s="163"/>
      <c r="H128" s="9">
        <v>87775</v>
      </c>
      <c r="I128" s="9" t="s">
        <v>149</v>
      </c>
      <c r="J128" s="9" t="e">
        <f>IF(I128="SINAPI",VLOOKUP('PEM MONSENHOR MENDONÇA'!H128,SINAPI,3,),VLOOKUP('PEM MONSENHOR MENDONÇA'!H128,SETOP,4,))</f>
        <v>#REF!</v>
      </c>
      <c r="K128" s="3">
        <v>8.7449999999999992</v>
      </c>
      <c r="L128" s="10" t="s">
        <v>22</v>
      </c>
      <c r="M128" s="11" t="e">
        <f>IF(I128="SINAPI",VLOOKUP('PEM MONSENHOR MENDONÇA'!H128,SINAPI,4,),VLOOKUP('PEM MONSENHOR MENDONÇA'!H128,SETOP,5,))</f>
        <v>#REF!</v>
      </c>
      <c r="N128" s="11" t="e">
        <f t="shared" si="53"/>
        <v>#REF!</v>
      </c>
      <c r="O128" s="11" t="e">
        <f t="shared" si="54"/>
        <v>#REF!</v>
      </c>
      <c r="P128" s="11" t="e">
        <f t="shared" si="55"/>
        <v>#REF!</v>
      </c>
      <c r="Q128" s="96"/>
      <c r="R128" s="96"/>
      <c r="S128" s="12"/>
      <c r="T128" s="97"/>
    </row>
    <row r="129" spans="1:20" s="13" customFormat="1" ht="30" customHeight="1">
      <c r="A129" s="8" t="s">
        <v>508</v>
      </c>
      <c r="B129" s="163" t="e">
        <f>IF(I129="SINAPI",VLOOKUP('PEM MONSENHOR MENDONÇA'!H129,SINAPI,2,),VLOOKUP('PEM MONSENHOR MENDONÇA'!H129,SETOP,3,))</f>
        <v>#REF!</v>
      </c>
      <c r="C129" s="163"/>
      <c r="D129" s="163"/>
      <c r="E129" s="163"/>
      <c r="F129" s="163"/>
      <c r="G129" s="163"/>
      <c r="H129" s="9" t="s">
        <v>134</v>
      </c>
      <c r="I129" s="9" t="s">
        <v>33</v>
      </c>
      <c r="J129" s="9" t="e">
        <f>IF(I129="SINAPI",VLOOKUP('PEM MONSENHOR MENDONÇA'!H129,SINAPI,3,),VLOOKUP('PEM MONSENHOR MENDONÇA'!H129,SETOP,4,))</f>
        <v>#REF!</v>
      </c>
      <c r="K129" s="3">
        <v>8.75</v>
      </c>
      <c r="L129" s="10" t="s">
        <v>22</v>
      </c>
      <c r="M129" s="11" t="e">
        <f>IF(I129="SINAPI",VLOOKUP('PEM MONSENHOR MENDONÇA'!H129,SINAPI,4,),VLOOKUP('PEM MONSENHOR MENDONÇA'!H129,SETOP,5,))</f>
        <v>#REF!</v>
      </c>
      <c r="N129" s="11" t="e">
        <f t="shared" si="53"/>
        <v>#REF!</v>
      </c>
      <c r="O129" s="11" t="e">
        <f t="shared" si="54"/>
        <v>#REF!</v>
      </c>
      <c r="P129" s="11" t="e">
        <f t="shared" si="55"/>
        <v>#REF!</v>
      </c>
      <c r="Q129" s="96"/>
      <c r="R129" s="96"/>
      <c r="S129" s="12"/>
      <c r="T129" s="97"/>
    </row>
    <row r="130" spans="1:20" s="13" customFormat="1" ht="30" customHeight="1">
      <c r="A130" s="8" t="s">
        <v>509</v>
      </c>
      <c r="B130" s="163" t="e">
        <f>IF(I130="SINAPI",VLOOKUP('PEM MONSENHOR MENDONÇA'!H130,SINAPI,2,),VLOOKUP('PEM MONSENHOR MENDONÇA'!H130,SETOP,3,))</f>
        <v>#REF!</v>
      </c>
      <c r="C130" s="163"/>
      <c r="D130" s="163"/>
      <c r="E130" s="163"/>
      <c r="F130" s="163"/>
      <c r="G130" s="163"/>
      <c r="H130" s="9">
        <v>88493</v>
      </c>
      <c r="I130" s="9" t="s">
        <v>149</v>
      </c>
      <c r="J130" s="9" t="e">
        <f>IF(I130="SINAPI",VLOOKUP('PEM MONSENHOR MENDONÇA'!H130,SINAPI,3,),VLOOKUP('PEM MONSENHOR MENDONÇA'!H130,SETOP,4,))</f>
        <v>#REF!</v>
      </c>
      <c r="K130" s="3">
        <v>29.5</v>
      </c>
      <c r="L130" s="10" t="s">
        <v>22</v>
      </c>
      <c r="M130" s="11" t="e">
        <f>IF(I130="SINAPI",VLOOKUP('PEM MONSENHOR MENDONÇA'!H130,SINAPI,4,),VLOOKUP('PEM MONSENHOR MENDONÇA'!H130,SETOP,5,))</f>
        <v>#REF!</v>
      </c>
      <c r="N130" s="11" t="e">
        <f t="shared" si="53"/>
        <v>#REF!</v>
      </c>
      <c r="O130" s="11" t="e">
        <f t="shared" si="54"/>
        <v>#REF!</v>
      </c>
      <c r="P130" s="11" t="e">
        <f t="shared" si="55"/>
        <v>#REF!</v>
      </c>
      <c r="Q130" s="96"/>
      <c r="R130" s="96"/>
      <c r="S130" s="12"/>
      <c r="T130" s="97"/>
    </row>
    <row r="131" spans="1:20" s="13" customFormat="1" ht="30" customHeight="1">
      <c r="A131" s="8" t="s">
        <v>510</v>
      </c>
      <c r="B131" s="163" t="e">
        <f>IF(I131="SINAPI",VLOOKUP('PEM MONSENHOR MENDONÇA'!H131,SINAPI,2,),VLOOKUP('PEM MONSENHOR MENDONÇA'!H131,SETOP,3,))</f>
        <v>#REF!</v>
      </c>
      <c r="C131" s="163"/>
      <c r="D131" s="163"/>
      <c r="E131" s="163"/>
      <c r="F131" s="163"/>
      <c r="G131" s="163"/>
      <c r="H131" s="9">
        <v>96114</v>
      </c>
      <c r="I131" s="9" t="s">
        <v>149</v>
      </c>
      <c r="J131" s="9" t="e">
        <f>IF(I131="SINAPI",VLOOKUP('PEM MONSENHOR MENDONÇA'!H131,SINAPI,3,),VLOOKUP('PEM MONSENHOR MENDONÇA'!H131,SETOP,4,))</f>
        <v>#REF!</v>
      </c>
      <c r="K131" s="3">
        <v>24.61</v>
      </c>
      <c r="L131" s="10" t="s">
        <v>22</v>
      </c>
      <c r="M131" s="11" t="e">
        <f>IF(I131="SINAPI",VLOOKUP('PEM MONSENHOR MENDONÇA'!H131,SINAPI,4,),VLOOKUP('PEM MONSENHOR MENDONÇA'!H131,SETOP,5,))</f>
        <v>#REF!</v>
      </c>
      <c r="N131" s="11" t="e">
        <f>ROUND(M131*(1+$C$7),2)</f>
        <v>#REF!</v>
      </c>
      <c r="O131" s="11" t="e">
        <f>K131*M131</f>
        <v>#REF!</v>
      </c>
      <c r="P131" s="11" t="e">
        <f>N131*K131</f>
        <v>#REF!</v>
      </c>
      <c r="Q131" s="96"/>
      <c r="R131" s="96"/>
      <c r="S131" s="12"/>
      <c r="T131" s="97"/>
    </row>
    <row r="132" spans="1:20" s="13" customFormat="1" ht="30" customHeight="1">
      <c r="A132" s="8" t="s">
        <v>511</v>
      </c>
      <c r="B132" s="163" t="e">
        <f>IF(I132="SINAPI",VLOOKUP('PEM MONSENHOR MENDONÇA'!H132,SINAPI,2,),VLOOKUP('PEM MONSENHOR MENDONÇA'!H132,SETOP,3,))</f>
        <v>#REF!</v>
      </c>
      <c r="C132" s="163"/>
      <c r="D132" s="163"/>
      <c r="E132" s="163"/>
      <c r="F132" s="163"/>
      <c r="G132" s="166"/>
      <c r="H132" s="9" t="s">
        <v>135</v>
      </c>
      <c r="I132" s="9" t="s">
        <v>33</v>
      </c>
      <c r="J132" s="9" t="e">
        <f>IF(I132="SINAPI",VLOOKUP('PEM MONSENHOR MENDONÇA'!H132,SINAPI,3,),VLOOKUP('PEM MONSENHOR MENDONÇA'!H132,SETOP,4,))</f>
        <v>#REF!</v>
      </c>
      <c r="K132" s="3">
        <v>8.76</v>
      </c>
      <c r="L132" s="10" t="s">
        <v>22</v>
      </c>
      <c r="M132" s="11" t="e">
        <f>IF(I132="SINAPI",VLOOKUP('PEM MONSENHOR MENDONÇA'!H132,SINAPI,4,),VLOOKUP('PEM MONSENHOR MENDONÇA'!H132,SETOP,5,))</f>
        <v>#REF!</v>
      </c>
      <c r="N132" s="11" t="e">
        <f>ROUND(M132*(1+$C$7),2)</f>
        <v>#REF!</v>
      </c>
      <c r="O132" s="11" t="e">
        <f>K132*M132</f>
        <v>#REF!</v>
      </c>
      <c r="P132" s="11" t="e">
        <f>N132*K132</f>
        <v>#REF!</v>
      </c>
      <c r="Q132" s="96"/>
      <c r="R132" s="96"/>
      <c r="S132" s="12"/>
      <c r="T132" s="97"/>
    </row>
    <row r="133" spans="1:20" s="13" customFormat="1" ht="30" customHeight="1">
      <c r="A133" s="8" t="s">
        <v>512</v>
      </c>
      <c r="B133" s="167" t="e">
        <f>IF(I133="SINAPI",VLOOKUP('PEM MONSENHOR MENDONÇA'!H133,SINAPI,2,),VLOOKUP('PEM MONSENHOR MENDONÇA'!H133,SETOP,3,))</f>
        <v>#REF!</v>
      </c>
      <c r="C133" s="167"/>
      <c r="D133" s="167"/>
      <c r="E133" s="167"/>
      <c r="F133" s="167"/>
      <c r="G133" s="168"/>
      <c r="H133" s="9">
        <v>95626</v>
      </c>
      <c r="I133" s="9" t="s">
        <v>149</v>
      </c>
      <c r="J133" s="9" t="e">
        <f>IF(I133="SINAPI",VLOOKUP('PEM MONSENHOR MENDONÇA'!H133,SINAPI,3,),VLOOKUP('PEM MONSENHOR MENDONÇA'!H133,SETOP,4,))</f>
        <v>#REF!</v>
      </c>
      <c r="K133" s="3">
        <v>40.24</v>
      </c>
      <c r="L133" s="10" t="s">
        <v>22</v>
      </c>
      <c r="M133" s="11" t="e">
        <f>IF(I133="SINAPI",VLOOKUP('PEM MONSENHOR MENDONÇA'!H133,SINAPI,4,),VLOOKUP('PEM MONSENHOR MENDONÇA'!H133,SETOP,5,))</f>
        <v>#REF!</v>
      </c>
      <c r="N133" s="11" t="e">
        <f t="shared" ref="N133" si="59">ROUND(M133*(1+$C$7),2)</f>
        <v>#REF!</v>
      </c>
      <c r="O133" s="11" t="e">
        <f t="shared" ref="O133" si="60">K133*M133</f>
        <v>#REF!</v>
      </c>
      <c r="P133" s="11" t="e">
        <f t="shared" ref="P133" si="61">N133*K133</f>
        <v>#REF!</v>
      </c>
      <c r="Q133" s="96"/>
      <c r="R133" s="96"/>
      <c r="S133" s="12"/>
      <c r="T133" s="97"/>
    </row>
    <row r="134" spans="1:20" s="13" customFormat="1" ht="30" customHeight="1">
      <c r="A134" s="98" t="s">
        <v>193</v>
      </c>
      <c r="B134" s="165" t="s">
        <v>362</v>
      </c>
      <c r="C134" s="165"/>
      <c r="D134" s="165"/>
      <c r="E134" s="165"/>
      <c r="F134" s="165"/>
      <c r="G134" s="165"/>
      <c r="H134" s="98"/>
      <c r="I134" s="98"/>
      <c r="J134" s="98"/>
      <c r="K134" s="98"/>
      <c r="L134" s="99"/>
      <c r="M134" s="98"/>
      <c r="N134" s="98"/>
      <c r="O134" s="118"/>
      <c r="P134" s="118"/>
      <c r="Q134" s="96"/>
      <c r="R134" s="96"/>
      <c r="S134" s="12"/>
      <c r="T134" s="97"/>
    </row>
    <row r="135" spans="1:20" s="13" customFormat="1" ht="50.1" customHeight="1">
      <c r="A135" s="8" t="s">
        <v>195</v>
      </c>
      <c r="B135" s="163" t="e">
        <f>IF(I135="SINAPI",VLOOKUP('PEM MONSENHOR MENDONÇA'!H135,SINAPI,2,),VLOOKUP('PEM MONSENHOR MENDONÇA'!H135,SETOP,3,))</f>
        <v>#REF!</v>
      </c>
      <c r="C135" s="163"/>
      <c r="D135" s="163"/>
      <c r="E135" s="163"/>
      <c r="F135" s="163"/>
      <c r="G135" s="163"/>
      <c r="H135" s="9">
        <v>87504</v>
      </c>
      <c r="I135" s="9" t="s">
        <v>149</v>
      </c>
      <c r="J135" s="9" t="e">
        <f>IF(I135="SINAPI",VLOOKUP('PEM MONSENHOR MENDONÇA'!H135,SINAPI,3,),VLOOKUP('PEM MONSENHOR MENDONÇA'!H135,SETOP,4,))</f>
        <v>#REF!</v>
      </c>
      <c r="K135" s="10">
        <v>649.20000000000005</v>
      </c>
      <c r="L135" s="10" t="s">
        <v>22</v>
      </c>
      <c r="M135" s="11" t="e">
        <f>IF(I135="SINAPI",VLOOKUP('PEM MONSENHOR MENDONÇA'!H135,SINAPI,4,),VLOOKUP('PEM MONSENHOR MENDONÇA'!H135,SETOP,5,))</f>
        <v>#REF!</v>
      </c>
      <c r="N135" s="11" t="e">
        <f>ROUND(M135*(1+$C$7),2)</f>
        <v>#REF!</v>
      </c>
      <c r="O135" s="11" t="e">
        <f>K135*M135</f>
        <v>#REF!</v>
      </c>
      <c r="P135" s="11" t="e">
        <f>N135*K135</f>
        <v>#REF!</v>
      </c>
      <c r="Q135" s="96"/>
      <c r="R135" s="96"/>
      <c r="S135" s="12"/>
      <c r="T135" s="97"/>
    </row>
    <row r="136" spans="1:20" s="13" customFormat="1" ht="30" customHeight="1">
      <c r="A136" s="8" t="s">
        <v>262</v>
      </c>
      <c r="B136" s="163" t="e">
        <f>IF(I136="SINAPI",VLOOKUP('PEM MONSENHOR MENDONÇA'!H136,SINAPI,2,),VLOOKUP('PEM MONSENHOR MENDONÇA'!H136,SETOP,3,))</f>
        <v>#REF!</v>
      </c>
      <c r="C136" s="163"/>
      <c r="D136" s="163"/>
      <c r="E136" s="163"/>
      <c r="F136" s="163"/>
      <c r="G136" s="163"/>
      <c r="H136" s="9">
        <v>97622</v>
      </c>
      <c r="I136" s="9" t="s">
        <v>149</v>
      </c>
      <c r="J136" s="9" t="e">
        <f>IF(I136="SINAPI",VLOOKUP('PEM MONSENHOR MENDONÇA'!H136,SINAPI,3,),VLOOKUP('PEM MONSENHOR MENDONÇA'!H136,SETOP,4,))</f>
        <v>#REF!</v>
      </c>
      <c r="K136" s="10">
        <v>309</v>
      </c>
      <c r="L136" s="10" t="s">
        <v>22</v>
      </c>
      <c r="M136" s="11" t="e">
        <f>IF(I136="SINAPI",VLOOKUP('PEM MONSENHOR MENDONÇA'!H136,SINAPI,4,),VLOOKUP('PEM MONSENHOR MENDONÇA'!H136,SETOP,5,))</f>
        <v>#REF!</v>
      </c>
      <c r="N136" s="11" t="e">
        <f t="shared" ref="N136" si="62">ROUND(M136*(1+$C$7),2)</f>
        <v>#REF!</v>
      </c>
      <c r="O136" s="11" t="e">
        <f t="shared" ref="O136" si="63">K136*M136</f>
        <v>#REF!</v>
      </c>
      <c r="P136" s="11" t="e">
        <f t="shared" ref="P136" si="64">N136*K136</f>
        <v>#REF!</v>
      </c>
      <c r="Q136" s="96"/>
      <c r="R136" s="96"/>
      <c r="S136" s="12"/>
      <c r="T136" s="97"/>
    </row>
    <row r="137" spans="1:20" s="13" customFormat="1" ht="30" customHeight="1">
      <c r="A137" s="8" t="s">
        <v>346</v>
      </c>
      <c r="B137" s="163" t="e">
        <f>IF(I137="SINAPI",VLOOKUP('PEM MONSENHOR MENDONÇA'!H137,SINAPI,2,),VLOOKUP('PEM MONSENHOR MENDONÇA'!H137,SETOP,3,))</f>
        <v>#REF!</v>
      </c>
      <c r="C137" s="163"/>
      <c r="D137" s="163"/>
      <c r="E137" s="163"/>
      <c r="F137" s="163"/>
      <c r="G137" s="163"/>
      <c r="H137" s="9">
        <v>72897</v>
      </c>
      <c r="I137" s="9" t="s">
        <v>149</v>
      </c>
      <c r="J137" s="9" t="e">
        <f>IF(I137="SINAPI",VLOOKUP('PEM MONSENHOR MENDONÇA'!H137,SINAPI,3,),VLOOKUP('PEM MONSENHOR MENDONÇA'!H137,SETOP,4,))</f>
        <v>#REF!</v>
      </c>
      <c r="K137" s="10">
        <v>309</v>
      </c>
      <c r="L137" s="10" t="s">
        <v>22</v>
      </c>
      <c r="M137" s="11" t="e">
        <f>IF(I137="SINAPI",VLOOKUP('PEM MONSENHOR MENDONÇA'!H137,SINAPI,4,),VLOOKUP('PEM MONSENHOR MENDONÇA'!H137,SETOP,5,))</f>
        <v>#REF!</v>
      </c>
      <c r="N137" s="11" t="e">
        <f>ROUND(M137*(1+$C$7),2)</f>
        <v>#REF!</v>
      </c>
      <c r="O137" s="11" t="e">
        <f>K137*M137</f>
        <v>#REF!</v>
      </c>
      <c r="P137" s="11" t="e">
        <f>N137*K137</f>
        <v>#REF!</v>
      </c>
      <c r="Q137" s="96"/>
      <c r="R137" s="96"/>
      <c r="S137" s="12"/>
      <c r="T137" s="97"/>
    </row>
    <row r="138" spans="1:20" s="13" customFormat="1" ht="30" customHeight="1">
      <c r="A138" s="8" t="s">
        <v>513</v>
      </c>
      <c r="B138" s="163" t="e">
        <f>IF(I138="SINAPI",VLOOKUP('PEM MONSENHOR MENDONÇA'!H138,SINAPI,2,),VLOOKUP('PEM MONSENHOR MENDONÇA'!H138,SETOP,3,))</f>
        <v>#REF!</v>
      </c>
      <c r="C138" s="163"/>
      <c r="D138" s="163"/>
      <c r="E138" s="163"/>
      <c r="F138" s="163"/>
      <c r="G138" s="163"/>
      <c r="H138" s="9">
        <v>72900</v>
      </c>
      <c r="I138" s="9" t="s">
        <v>149</v>
      </c>
      <c r="J138" s="9" t="e">
        <f>IF(I138="SINAPI",VLOOKUP('PEM MONSENHOR MENDONÇA'!H138,SINAPI,3,),VLOOKUP('PEM MONSENHOR MENDONÇA'!H138,SETOP,4,))</f>
        <v>#REF!</v>
      </c>
      <c r="K138" s="10">
        <v>309</v>
      </c>
      <c r="L138" s="10" t="s">
        <v>22</v>
      </c>
      <c r="M138" s="11" t="e">
        <f>IF(I138="SINAPI",VLOOKUP('PEM MONSENHOR MENDONÇA'!H138,SINAPI,4,),VLOOKUP('PEM MONSENHOR MENDONÇA'!H138,SETOP,5,))</f>
        <v>#REF!</v>
      </c>
      <c r="N138" s="11" t="e">
        <f t="shared" ref="N138" si="65">ROUND(M138*(1+$C$7),2)</f>
        <v>#REF!</v>
      </c>
      <c r="O138" s="11" t="e">
        <f t="shared" ref="O138" si="66">K138*M138</f>
        <v>#REF!</v>
      </c>
      <c r="P138" s="11" t="e">
        <f t="shared" ref="P138" si="67">N138*K138</f>
        <v>#REF!</v>
      </c>
      <c r="Q138" s="96"/>
      <c r="R138" s="96"/>
      <c r="S138" s="12"/>
      <c r="T138" s="97"/>
    </row>
    <row r="139" spans="1:20" s="13" customFormat="1" ht="30" customHeight="1">
      <c r="A139" s="8" t="s">
        <v>514</v>
      </c>
      <c r="B139" s="163" t="s">
        <v>371</v>
      </c>
      <c r="C139" s="163"/>
      <c r="D139" s="163"/>
      <c r="E139" s="163"/>
      <c r="F139" s="163"/>
      <c r="G139" s="163"/>
      <c r="H139" s="9" t="s">
        <v>297</v>
      </c>
      <c r="I139" s="9" t="s">
        <v>211</v>
      </c>
      <c r="J139" s="9" t="s">
        <v>44</v>
      </c>
      <c r="K139" s="10">
        <v>3</v>
      </c>
      <c r="L139" s="10" t="s">
        <v>22</v>
      </c>
      <c r="M139" s="11" t="e">
        <f>COMPOSIÇÃO!I62</f>
        <v>#REF!</v>
      </c>
      <c r="N139" s="11" t="e">
        <f>ROUND(M139*(1+$C$7),2)</f>
        <v>#REF!</v>
      </c>
      <c r="O139" s="11" t="e">
        <f>K139*M139</f>
        <v>#REF!</v>
      </c>
      <c r="P139" s="11" t="e">
        <f>N139*K139</f>
        <v>#REF!</v>
      </c>
      <c r="Q139" s="96"/>
      <c r="R139" s="96"/>
      <c r="S139" s="12"/>
      <c r="T139" s="97"/>
    </row>
    <row r="140" spans="1:20" s="13" customFormat="1" ht="30" customHeight="1">
      <c r="A140" s="8" t="s">
        <v>515</v>
      </c>
      <c r="B140" s="163" t="e">
        <f>IF(I140="SINAPI",VLOOKUP('PEM MONSENHOR MENDONÇA'!H140,SINAPI,2,),VLOOKUP('PEM MONSENHOR MENDONÇA'!H140,SETOP,3,))</f>
        <v>#REF!</v>
      </c>
      <c r="C140" s="163"/>
      <c r="D140" s="163"/>
      <c r="E140" s="163"/>
      <c r="F140" s="163"/>
      <c r="G140" s="163"/>
      <c r="H140" s="9">
        <v>93183</v>
      </c>
      <c r="I140" s="9" t="s">
        <v>149</v>
      </c>
      <c r="J140" s="9" t="e">
        <f>IF(I140="SINAPI",VLOOKUP('PEM MONSENHOR MENDONÇA'!H140,SINAPI,3,),VLOOKUP('PEM MONSENHOR MENDONÇA'!H140,SETOP,4,))</f>
        <v>#REF!</v>
      </c>
      <c r="K140" s="10">
        <v>309</v>
      </c>
      <c r="L140" s="10" t="s">
        <v>22</v>
      </c>
      <c r="M140" s="11" t="e">
        <f>IF(I140="SINAPI",VLOOKUP('PEM MONSENHOR MENDONÇA'!H140,SINAPI,4,),VLOOKUP('PEM MONSENHOR MENDONÇA'!H140,SETOP,5,))</f>
        <v>#REF!</v>
      </c>
      <c r="N140" s="11" t="e">
        <f>ROUND(M140*(1+$C$7),2)</f>
        <v>#REF!</v>
      </c>
      <c r="O140" s="11" t="e">
        <f>K140*M140</f>
        <v>#REF!</v>
      </c>
      <c r="P140" s="11" t="e">
        <f>N140*K140</f>
        <v>#REF!</v>
      </c>
      <c r="Q140" s="96"/>
      <c r="R140" s="96"/>
      <c r="S140" s="12"/>
      <c r="T140" s="97"/>
    </row>
    <row r="141" spans="1:20" s="13" customFormat="1" ht="30" customHeight="1">
      <c r="A141" s="8" t="s">
        <v>516</v>
      </c>
      <c r="B141" s="163" t="e">
        <f>IF(I141="SINAPI",VLOOKUP('PEM MONSENHOR MENDONÇA'!H141,SINAPI,2,),VLOOKUP('PEM MONSENHOR MENDONÇA'!H141,SETOP,3,))</f>
        <v>#REF!</v>
      </c>
      <c r="C141" s="163"/>
      <c r="D141" s="163"/>
      <c r="E141" s="163"/>
      <c r="F141" s="163"/>
      <c r="G141" s="163"/>
      <c r="H141" s="9">
        <v>93195</v>
      </c>
      <c r="I141" s="9" t="s">
        <v>149</v>
      </c>
      <c r="J141" s="9" t="e">
        <f>IF(I141="SINAPI",VLOOKUP('PEM MONSENHOR MENDONÇA'!H141,SINAPI,3,),VLOOKUP('PEM MONSENHOR MENDONÇA'!H141,SETOP,4,))</f>
        <v>#REF!</v>
      </c>
      <c r="K141" s="10">
        <v>309</v>
      </c>
      <c r="L141" s="10" t="s">
        <v>22</v>
      </c>
      <c r="M141" s="11" t="e">
        <f>IF(I141="SINAPI",VLOOKUP('PEM MONSENHOR MENDONÇA'!H141,SINAPI,4,),VLOOKUP('PEM MONSENHOR MENDONÇA'!H141,SETOP,5,))</f>
        <v>#REF!</v>
      </c>
      <c r="N141" s="11" t="e">
        <f t="shared" ref="N141" si="68">ROUND(M141*(1+$C$7),2)</f>
        <v>#REF!</v>
      </c>
      <c r="O141" s="11" t="e">
        <f t="shared" ref="O141" si="69">K141*M141</f>
        <v>#REF!</v>
      </c>
      <c r="P141" s="11" t="e">
        <f t="shared" ref="P141" si="70">N141*K141</f>
        <v>#REF!</v>
      </c>
      <c r="Q141" s="96"/>
      <c r="R141" s="96"/>
      <c r="S141" s="12"/>
      <c r="T141" s="97"/>
    </row>
    <row r="142" spans="1:20" s="13" customFormat="1" ht="30" customHeight="1">
      <c r="A142" s="8" t="s">
        <v>517</v>
      </c>
      <c r="B142" s="163" t="e">
        <f>IF(I142="SINAPI",VLOOKUP('PEM MONSENHOR MENDONÇA'!H142,SINAPI,2,),VLOOKUP('PEM MONSENHOR MENDONÇA'!H142,SETOP,3,))</f>
        <v>#REF!</v>
      </c>
      <c r="C142" s="163"/>
      <c r="D142" s="163"/>
      <c r="E142" s="163"/>
      <c r="F142" s="163"/>
      <c r="G142" s="163"/>
      <c r="H142" s="9" t="s">
        <v>134</v>
      </c>
      <c r="I142" s="9" t="s">
        <v>33</v>
      </c>
      <c r="J142" s="9" t="e">
        <f>IF(I142="SINAPI",VLOOKUP('PEM MONSENHOR MENDONÇA'!H142,SINAPI,3,),VLOOKUP('PEM MONSENHOR MENDONÇA'!H142,SETOP,4,))</f>
        <v>#REF!</v>
      </c>
      <c r="K142" s="10">
        <v>309</v>
      </c>
      <c r="L142" s="10" t="s">
        <v>22</v>
      </c>
      <c r="M142" s="11" t="e">
        <f>IF(I142="SINAPI",VLOOKUP('PEM MONSENHOR MENDONÇA'!H142,SINAPI,4,),VLOOKUP('PEM MONSENHOR MENDONÇA'!H142,SETOP,5,))</f>
        <v>#REF!</v>
      </c>
      <c r="N142" s="11" t="e">
        <f>ROUND(M142*(1+$C$7),2)</f>
        <v>#REF!</v>
      </c>
      <c r="O142" s="11" t="e">
        <f>K142*M142</f>
        <v>#REF!</v>
      </c>
      <c r="P142" s="11" t="e">
        <f>N142*K142</f>
        <v>#REF!</v>
      </c>
      <c r="Q142" s="96"/>
      <c r="R142" s="96"/>
      <c r="S142" s="12"/>
      <c r="T142" s="97"/>
    </row>
    <row r="143" spans="1:20" s="13" customFormat="1" ht="30" customHeight="1">
      <c r="A143" s="8" t="s">
        <v>518</v>
      </c>
      <c r="B143" s="163" t="e">
        <f>IF(I143="SINAPI",VLOOKUP('PEM MONSENHOR MENDONÇA'!H143,SINAPI,2,),VLOOKUP('PEM MONSENHOR MENDONÇA'!H143,SETOP,3,))</f>
        <v>#REF!</v>
      </c>
      <c r="C143" s="163"/>
      <c r="D143" s="163"/>
      <c r="E143" s="163"/>
      <c r="F143" s="163"/>
      <c r="G143" s="163"/>
      <c r="H143" s="9">
        <v>88493</v>
      </c>
      <c r="I143" s="9" t="s">
        <v>149</v>
      </c>
      <c r="J143" s="9" t="e">
        <f>IF(I143="SINAPI",VLOOKUP('PEM MONSENHOR MENDONÇA'!H143,SINAPI,3,),VLOOKUP('PEM MONSENHOR MENDONÇA'!H143,SETOP,4,))</f>
        <v>#REF!</v>
      </c>
      <c r="K143" s="10">
        <v>309</v>
      </c>
      <c r="L143" s="10" t="s">
        <v>22</v>
      </c>
      <c r="M143" s="11" t="e">
        <f>IF(I143="SINAPI",VLOOKUP('PEM MONSENHOR MENDONÇA'!H143,SINAPI,4,),VLOOKUP('PEM MONSENHOR MENDONÇA'!H143,SETOP,5,))</f>
        <v>#REF!</v>
      </c>
      <c r="N143" s="11" t="e">
        <f t="shared" ref="N143" si="71">ROUND(M143*(1+$C$7),2)</f>
        <v>#REF!</v>
      </c>
      <c r="O143" s="11" t="e">
        <f t="shared" ref="O143" si="72">K143*M143</f>
        <v>#REF!</v>
      </c>
      <c r="P143" s="11" t="e">
        <f t="shared" ref="P143" si="73">N143*K143</f>
        <v>#REF!</v>
      </c>
      <c r="Q143" s="96"/>
      <c r="R143" s="96"/>
      <c r="S143" s="12"/>
      <c r="T143" s="97"/>
    </row>
    <row r="144" spans="1:20" s="13" customFormat="1" ht="30" customHeight="1">
      <c r="A144" s="8" t="s">
        <v>519</v>
      </c>
      <c r="B144" s="163" t="e">
        <f>IF(I144="SINAPI",VLOOKUP('PEM MONSENHOR MENDONÇA'!H144,SINAPI,2,),VLOOKUP('PEM MONSENHOR MENDONÇA'!H144,SETOP,3,))</f>
        <v>#REF!</v>
      </c>
      <c r="C144" s="163"/>
      <c r="D144" s="163"/>
      <c r="E144" s="163"/>
      <c r="F144" s="163"/>
      <c r="G144" s="163"/>
      <c r="H144" s="9">
        <v>97644</v>
      </c>
      <c r="I144" s="9" t="s">
        <v>149</v>
      </c>
      <c r="J144" s="9" t="e">
        <f>IF(I144="SINAPI",VLOOKUP('PEM MONSENHOR MENDONÇA'!H144,SINAPI,3,),VLOOKUP('PEM MONSENHOR MENDONÇA'!H144,SETOP,4,))</f>
        <v>#REF!</v>
      </c>
      <c r="K144" s="10">
        <v>309</v>
      </c>
      <c r="L144" s="10" t="s">
        <v>22</v>
      </c>
      <c r="M144" s="11" t="e">
        <f>IF(I144="SINAPI",VLOOKUP('PEM MONSENHOR MENDONÇA'!H144,SINAPI,4,),VLOOKUP('PEM MONSENHOR MENDONÇA'!H144,SETOP,5,))</f>
        <v>#REF!</v>
      </c>
      <c r="N144" s="11" t="e">
        <f>ROUND(M144*(1+$C$7),2)</f>
        <v>#REF!</v>
      </c>
      <c r="O144" s="11" t="e">
        <f>K144*M144</f>
        <v>#REF!</v>
      </c>
      <c r="P144" s="11" t="e">
        <f>N144*K144</f>
        <v>#REF!</v>
      </c>
      <c r="Q144" s="96"/>
      <c r="R144" s="96"/>
      <c r="S144" s="12"/>
      <c r="T144" s="97"/>
    </row>
    <row r="145" spans="1:20" s="13" customFormat="1" ht="30" customHeight="1">
      <c r="A145" s="8" t="s">
        <v>520</v>
      </c>
      <c r="B145" s="163" t="e">
        <f>IF(I145="SINAPI",VLOOKUP('PEM MONSENHOR MENDONÇA'!H145,SINAPI,2,),VLOOKUP('PEM MONSENHOR MENDONÇA'!H145,SETOP,3,))</f>
        <v>#REF!</v>
      </c>
      <c r="C145" s="163"/>
      <c r="D145" s="163"/>
      <c r="E145" s="163"/>
      <c r="F145" s="163"/>
      <c r="G145" s="163"/>
      <c r="H145" s="9">
        <v>97622</v>
      </c>
      <c r="I145" s="9" t="s">
        <v>149</v>
      </c>
      <c r="J145" s="9" t="e">
        <f>IF(I145="SINAPI",VLOOKUP('PEM MONSENHOR MENDONÇA'!H145,SINAPI,3,),VLOOKUP('PEM MONSENHOR MENDONÇA'!H145,SETOP,4,))</f>
        <v>#REF!</v>
      </c>
      <c r="K145" s="10">
        <v>309</v>
      </c>
      <c r="L145" s="10" t="s">
        <v>22</v>
      </c>
      <c r="M145" s="11" t="e">
        <f>IF(I145="SINAPI",VLOOKUP('PEM MONSENHOR MENDONÇA'!H145,SINAPI,4,),VLOOKUP('PEM MONSENHOR MENDONÇA'!H145,SETOP,5,))</f>
        <v>#REF!</v>
      </c>
      <c r="N145" s="11" t="e">
        <f t="shared" ref="N145" si="74">ROUND(M145*(1+$C$7),2)</f>
        <v>#REF!</v>
      </c>
      <c r="O145" s="11" t="e">
        <f t="shared" ref="O145" si="75">K145*M145</f>
        <v>#REF!</v>
      </c>
      <c r="P145" s="11" t="e">
        <f t="shared" ref="P145" si="76">N145*K145</f>
        <v>#REF!</v>
      </c>
      <c r="Q145" s="96"/>
      <c r="R145" s="96"/>
      <c r="S145" s="12"/>
      <c r="T145" s="97"/>
    </row>
    <row r="146" spans="1:20" s="13" customFormat="1" ht="30" customHeight="1">
      <c r="A146" s="8" t="s">
        <v>521</v>
      </c>
      <c r="B146" s="163" t="e">
        <f>IF(I146="SINAPI",VLOOKUP('PEM MONSENHOR MENDONÇA'!H146,SINAPI,2,),VLOOKUP('PEM MONSENHOR MENDONÇA'!H146,SETOP,3,))</f>
        <v>#REF!</v>
      </c>
      <c r="C146" s="163"/>
      <c r="D146" s="163"/>
      <c r="E146" s="163"/>
      <c r="F146" s="163"/>
      <c r="G146" s="163"/>
      <c r="H146" s="9">
        <v>72897</v>
      </c>
      <c r="I146" s="9" t="s">
        <v>149</v>
      </c>
      <c r="J146" s="9" t="e">
        <f>IF(I146="SINAPI",VLOOKUP('PEM MONSENHOR MENDONÇA'!H146,SINAPI,3,),VLOOKUP('PEM MONSENHOR MENDONÇA'!H146,SETOP,4,))</f>
        <v>#REF!</v>
      </c>
      <c r="K146" s="10">
        <v>309</v>
      </c>
      <c r="L146" s="10" t="s">
        <v>22</v>
      </c>
      <c r="M146" s="11" t="e">
        <f>IF(I146="SINAPI",VLOOKUP('PEM MONSENHOR MENDONÇA'!H146,SINAPI,4,),VLOOKUP('PEM MONSENHOR MENDONÇA'!H146,SETOP,5,))</f>
        <v>#REF!</v>
      </c>
      <c r="N146" s="11" t="e">
        <f t="shared" ref="N146" si="77">ROUND(M146*(1+$C$7),2)</f>
        <v>#REF!</v>
      </c>
      <c r="O146" s="11" t="e">
        <f t="shared" ref="O146" si="78">K146*M146</f>
        <v>#REF!</v>
      </c>
      <c r="P146" s="11" t="e">
        <f t="shared" ref="P146" si="79">N146*K146</f>
        <v>#REF!</v>
      </c>
      <c r="Q146" s="96"/>
      <c r="R146" s="96"/>
      <c r="S146" s="12"/>
      <c r="T146" s="97"/>
    </row>
    <row r="147" spans="1:20" s="13" customFormat="1" ht="30" customHeight="1">
      <c r="A147" s="8" t="s">
        <v>522</v>
      </c>
      <c r="B147" s="163" t="e">
        <f>IF(I147="SINAPI",VLOOKUP('PEM MONSENHOR MENDONÇA'!H147,SINAPI,2,),VLOOKUP('PEM MONSENHOR MENDONÇA'!H147,SETOP,3,))</f>
        <v>#REF!</v>
      </c>
      <c r="C147" s="163"/>
      <c r="D147" s="163"/>
      <c r="E147" s="163"/>
      <c r="F147" s="163"/>
      <c r="G147" s="163"/>
      <c r="H147" s="9">
        <v>72900</v>
      </c>
      <c r="I147" s="9" t="s">
        <v>149</v>
      </c>
      <c r="J147" s="9" t="e">
        <f>IF(I147="SINAPI",VLOOKUP('PEM MONSENHOR MENDONÇA'!H147,SINAPI,3,),VLOOKUP('PEM MONSENHOR MENDONÇA'!H147,SETOP,4,))</f>
        <v>#REF!</v>
      </c>
      <c r="K147" s="10">
        <v>309</v>
      </c>
      <c r="L147" s="10" t="s">
        <v>22</v>
      </c>
      <c r="M147" s="11" t="e">
        <f>IF(I147="SINAPI",VLOOKUP('PEM MONSENHOR MENDONÇA'!H147,SINAPI,4,),VLOOKUP('PEM MONSENHOR MENDONÇA'!H147,SETOP,5,))</f>
        <v>#REF!</v>
      </c>
      <c r="N147" s="11" t="e">
        <f>ROUND(M147*(1+$C$7),2)</f>
        <v>#REF!</v>
      </c>
      <c r="O147" s="11" t="e">
        <f>K147*M147</f>
        <v>#REF!</v>
      </c>
      <c r="P147" s="11" t="e">
        <f>N147*K147</f>
        <v>#REF!</v>
      </c>
      <c r="Q147" s="96"/>
      <c r="R147" s="96"/>
      <c r="S147" s="12"/>
      <c r="T147" s="97"/>
    </row>
    <row r="148" spans="1:20" s="13" customFormat="1" ht="50.1" customHeight="1">
      <c r="A148" s="8" t="s">
        <v>523</v>
      </c>
      <c r="B148" s="163" t="s">
        <v>345</v>
      </c>
      <c r="C148" s="163"/>
      <c r="D148" s="163"/>
      <c r="E148" s="163"/>
      <c r="F148" s="163"/>
      <c r="G148" s="163"/>
      <c r="H148" s="9" t="s">
        <v>291</v>
      </c>
      <c r="I148" s="9" t="s">
        <v>211</v>
      </c>
      <c r="J148" s="9" t="s">
        <v>160</v>
      </c>
      <c r="K148" s="10">
        <v>1</v>
      </c>
      <c r="L148" s="10" t="s">
        <v>22</v>
      </c>
      <c r="M148" s="11" t="e">
        <f>COMPOSIÇÃO!I4</f>
        <v>#REF!</v>
      </c>
      <c r="N148" s="11" t="e">
        <f t="shared" ref="N148" si="80">ROUND(M148*(1+$C$7),2)</f>
        <v>#REF!</v>
      </c>
      <c r="O148" s="11" t="e">
        <f t="shared" ref="O148" si="81">K148*M148</f>
        <v>#REF!</v>
      </c>
      <c r="P148" s="11" t="e">
        <f t="shared" ref="P148" si="82">N148*K148</f>
        <v>#REF!</v>
      </c>
      <c r="Q148" s="96"/>
      <c r="R148" s="96"/>
      <c r="S148" s="12"/>
      <c r="T148" s="97"/>
    </row>
    <row r="149" spans="1:20" s="13" customFormat="1" ht="30" customHeight="1">
      <c r="A149" s="8" t="s">
        <v>524</v>
      </c>
      <c r="B149" s="163" t="e">
        <f>IF(I149="SINAPI",VLOOKUP('PEM MONSENHOR MENDONÇA'!H149,SINAPI,2,),VLOOKUP('PEM MONSENHOR MENDONÇA'!H149,SETOP,3,))</f>
        <v>#REF!</v>
      </c>
      <c r="C149" s="163"/>
      <c r="D149" s="163"/>
      <c r="E149" s="163"/>
      <c r="F149" s="163"/>
      <c r="G149" s="163"/>
      <c r="H149" s="9">
        <v>87414</v>
      </c>
      <c r="I149" s="9" t="s">
        <v>149</v>
      </c>
      <c r="J149" s="9" t="e">
        <f>IF(I149="SINAPI",VLOOKUP('PEM MONSENHOR MENDONÇA'!H149,SINAPI,3,),VLOOKUP('PEM MONSENHOR MENDONÇA'!H149,SETOP,4,))</f>
        <v>#REF!</v>
      </c>
      <c r="K149" s="10">
        <v>309</v>
      </c>
      <c r="L149" s="10" t="s">
        <v>22</v>
      </c>
      <c r="M149" s="11" t="e">
        <f>IF(I149="SINAPI",VLOOKUP('PEM MONSENHOR MENDONÇA'!H149,SINAPI,4,),VLOOKUP('PEM MONSENHOR MENDONÇA'!H149,SETOP,5,))</f>
        <v>#REF!</v>
      </c>
      <c r="N149" s="11" t="e">
        <f>ROUND(M149*(1+$C$7),2)</f>
        <v>#REF!</v>
      </c>
      <c r="O149" s="11" t="e">
        <f>K149*M149</f>
        <v>#REF!</v>
      </c>
      <c r="P149" s="11" t="e">
        <f>N149*K149</f>
        <v>#REF!</v>
      </c>
      <c r="Q149" s="96"/>
      <c r="R149" s="96"/>
      <c r="S149" s="12"/>
      <c r="T149" s="97"/>
    </row>
    <row r="150" spans="1:20" s="13" customFormat="1" ht="30" customHeight="1">
      <c r="A150" s="8" t="s">
        <v>525</v>
      </c>
      <c r="B150" s="163" t="e">
        <f>IF(I150="SINAPI",VLOOKUP('PEM MONSENHOR MENDONÇA'!H150,SINAPI,2,),VLOOKUP('PEM MONSENHOR MENDONÇA'!H150,SETOP,3,))</f>
        <v>#REF!</v>
      </c>
      <c r="C150" s="163"/>
      <c r="D150" s="163"/>
      <c r="E150" s="163"/>
      <c r="F150" s="163"/>
      <c r="G150" s="163"/>
      <c r="H150" s="9">
        <v>88488</v>
      </c>
      <c r="I150" s="9" t="s">
        <v>149</v>
      </c>
      <c r="J150" s="9" t="e">
        <f>IF(I150="SINAPI",VLOOKUP('PEM MONSENHOR MENDONÇA'!H150,SINAPI,3,),VLOOKUP('PEM MONSENHOR MENDONÇA'!H150,SETOP,4,))</f>
        <v>#REF!</v>
      </c>
      <c r="K150" s="100">
        <v>309</v>
      </c>
      <c r="L150" s="10" t="s">
        <v>22</v>
      </c>
      <c r="M150" s="11" t="e">
        <f>IF(I150="SINAPI",VLOOKUP('PEM MONSENHOR MENDONÇA'!H150,SINAPI,4,),VLOOKUP('PEM MONSENHOR MENDONÇA'!H150,SETOP,5,))</f>
        <v>#REF!</v>
      </c>
      <c r="N150" s="11" t="e">
        <f t="shared" ref="N150" si="83">ROUND(M150*(1+$C$7),2)</f>
        <v>#REF!</v>
      </c>
      <c r="O150" s="11" t="e">
        <f t="shared" ref="O150" si="84">K150*M150</f>
        <v>#REF!</v>
      </c>
      <c r="P150" s="11" t="e">
        <f t="shared" ref="P150" si="85">N150*K150</f>
        <v>#REF!</v>
      </c>
      <c r="Q150" s="96"/>
      <c r="R150" s="96"/>
      <c r="S150" s="12"/>
      <c r="T150" s="97"/>
    </row>
    <row r="151" spans="1:20" s="13" customFormat="1" ht="30" customHeight="1">
      <c r="A151" s="98" t="s">
        <v>526</v>
      </c>
      <c r="B151" s="165" t="s">
        <v>363</v>
      </c>
      <c r="C151" s="165"/>
      <c r="D151" s="165"/>
      <c r="E151" s="165"/>
      <c r="F151" s="165"/>
      <c r="G151" s="165"/>
      <c r="H151" s="98"/>
      <c r="I151" s="98"/>
      <c r="J151" s="98"/>
      <c r="K151" s="98"/>
      <c r="L151" s="99"/>
      <c r="M151" s="98"/>
      <c r="N151" s="98"/>
      <c r="O151" s="118"/>
      <c r="P151" s="118"/>
      <c r="Q151" s="96"/>
      <c r="R151" s="96"/>
      <c r="S151" s="12"/>
      <c r="T151" s="97"/>
    </row>
    <row r="152" spans="1:20" s="13" customFormat="1" ht="30" customHeight="1">
      <c r="A152" s="8" t="s">
        <v>527</v>
      </c>
      <c r="B152" s="163" t="e">
        <f>IF(I152="SINAPI",VLOOKUP('PEM MONSENHOR MENDONÇA'!H152,SINAPI,2,),VLOOKUP('PEM MONSENHOR MENDONÇA'!H152,SETOP,3,))</f>
        <v>#REF!</v>
      </c>
      <c r="C152" s="163"/>
      <c r="D152" s="163"/>
      <c r="E152" s="163"/>
      <c r="F152" s="163"/>
      <c r="G152" s="163"/>
      <c r="H152" s="9">
        <v>97647</v>
      </c>
      <c r="I152" s="9" t="s">
        <v>149</v>
      </c>
      <c r="J152" s="9" t="e">
        <f>IF(I152="SINAPI",VLOOKUP('PEM MONSENHOR MENDONÇA'!H152,SINAPI,3,),VLOOKUP('PEM MONSENHOR MENDONÇA'!H152,SETOP,4,))</f>
        <v>#REF!</v>
      </c>
      <c r="K152" s="10">
        <v>426.67</v>
      </c>
      <c r="L152" s="10" t="s">
        <v>22</v>
      </c>
      <c r="M152" s="11" t="e">
        <f>IF(I152="SINAPI",VLOOKUP('PEM MONSENHOR MENDONÇA'!H152,SINAPI,4,),VLOOKUP('PEM MONSENHOR MENDONÇA'!H152,SETOP,5,))</f>
        <v>#REF!</v>
      </c>
      <c r="N152" s="11" t="e">
        <f>ROUND(M152*(1+$C$7),2)</f>
        <v>#REF!</v>
      </c>
      <c r="O152" s="11" t="e">
        <f>K152*M152</f>
        <v>#REF!</v>
      </c>
      <c r="P152" s="11" t="e">
        <f>N152*K152</f>
        <v>#REF!</v>
      </c>
      <c r="Q152" s="96"/>
      <c r="R152" s="96"/>
      <c r="S152" s="12"/>
      <c r="T152" s="97"/>
    </row>
    <row r="153" spans="1:20" s="13" customFormat="1" ht="30" customHeight="1">
      <c r="A153" s="8" t="s">
        <v>528</v>
      </c>
      <c r="B153" s="163" t="e">
        <f>IF(I153="SINAPI",VLOOKUP('PEM MONSENHOR MENDONÇA'!H153,SINAPI,2,),VLOOKUP('PEM MONSENHOR MENDONÇA'!H153,SETOP,3,))</f>
        <v>#REF!</v>
      </c>
      <c r="C153" s="163"/>
      <c r="D153" s="163"/>
      <c r="E153" s="163"/>
      <c r="F153" s="163"/>
      <c r="G153" s="163"/>
      <c r="H153" s="9">
        <v>97650</v>
      </c>
      <c r="I153" s="9" t="s">
        <v>149</v>
      </c>
      <c r="J153" s="9" t="e">
        <f>IF(I153="SINAPI",VLOOKUP('PEM MONSENHOR MENDONÇA'!H153,SINAPI,3,),VLOOKUP('PEM MONSENHOR MENDONÇA'!H153,SETOP,4,))</f>
        <v>#REF!</v>
      </c>
      <c r="K153" s="10">
        <v>426.67</v>
      </c>
      <c r="L153" s="10" t="s">
        <v>22</v>
      </c>
      <c r="M153" s="11" t="e">
        <f>IF(I153="SINAPI",VLOOKUP('PEM MONSENHOR MENDONÇA'!H153,SINAPI,4,),VLOOKUP('PEM MONSENHOR MENDONÇA'!H153,SETOP,5,))</f>
        <v>#REF!</v>
      </c>
      <c r="N153" s="11" t="e">
        <f t="shared" ref="N153:N154" si="86">ROUND(M153*(1+$C$7),2)</f>
        <v>#REF!</v>
      </c>
      <c r="O153" s="11" t="e">
        <f t="shared" ref="O153:O154" si="87">K153*M153</f>
        <v>#REF!</v>
      </c>
      <c r="P153" s="11" t="e">
        <f t="shared" ref="P153:P154" si="88">N153*K153</f>
        <v>#REF!</v>
      </c>
      <c r="Q153" s="96"/>
      <c r="R153" s="96"/>
      <c r="S153" s="12"/>
      <c r="T153" s="97"/>
    </row>
    <row r="154" spans="1:20" s="13" customFormat="1" ht="30" customHeight="1">
      <c r="A154" s="8" t="s">
        <v>529</v>
      </c>
      <c r="B154" s="163" t="e">
        <f>IF(I154="SINAPI",VLOOKUP('PEM MONSENHOR MENDONÇA'!H154,SINAPI,2,),VLOOKUP('PEM MONSENHOR MENDONÇA'!H154,SETOP,3,))</f>
        <v>#REF!</v>
      </c>
      <c r="C154" s="163"/>
      <c r="D154" s="163"/>
      <c r="E154" s="163"/>
      <c r="F154" s="163"/>
      <c r="G154" s="163"/>
      <c r="H154" s="9">
        <v>97652</v>
      </c>
      <c r="I154" s="9" t="s">
        <v>149</v>
      </c>
      <c r="J154" s="9" t="e">
        <f>IF(I154="SINAPI",VLOOKUP('PEM MONSENHOR MENDONÇA'!H154,SINAPI,3,),VLOOKUP('PEM MONSENHOR MENDONÇA'!H154,SETOP,4,))</f>
        <v>#REF!</v>
      </c>
      <c r="K154" s="10">
        <v>15</v>
      </c>
      <c r="L154" s="10" t="s">
        <v>22</v>
      </c>
      <c r="M154" s="11" t="e">
        <f>IF(I154="SINAPI",VLOOKUP('PEM MONSENHOR MENDONÇA'!H154,SINAPI,4,),VLOOKUP('PEM MONSENHOR MENDONÇA'!H154,SETOP,5,))</f>
        <v>#REF!</v>
      </c>
      <c r="N154" s="11" t="e">
        <f t="shared" si="86"/>
        <v>#REF!</v>
      </c>
      <c r="O154" s="11" t="e">
        <f t="shared" si="87"/>
        <v>#REF!</v>
      </c>
      <c r="P154" s="11" t="e">
        <f t="shared" si="88"/>
        <v>#REF!</v>
      </c>
      <c r="Q154" s="96"/>
      <c r="R154" s="96"/>
      <c r="S154" s="12"/>
      <c r="T154" s="97"/>
    </row>
    <row r="155" spans="1:20" s="13" customFormat="1" ht="30" customHeight="1">
      <c r="A155" s="8" t="s">
        <v>530</v>
      </c>
      <c r="B155" s="163" t="e">
        <f>IF(I155="SINAPI",VLOOKUP('PEM MONSENHOR MENDONÇA'!H155,SINAPI,2,),VLOOKUP('PEM MONSENHOR MENDONÇA'!H155,SETOP,3,))</f>
        <v>#REF!</v>
      </c>
      <c r="C155" s="163"/>
      <c r="D155" s="163"/>
      <c r="E155" s="163"/>
      <c r="F155" s="163"/>
      <c r="G155" s="163"/>
      <c r="H155" s="9">
        <v>97644</v>
      </c>
      <c r="I155" s="9" t="s">
        <v>149</v>
      </c>
      <c r="J155" s="9" t="e">
        <f>IF(I155="SINAPI",VLOOKUP('PEM MONSENHOR MENDONÇA'!H155,SINAPI,3,),VLOOKUP('PEM MONSENHOR MENDONÇA'!H155,SETOP,4,))</f>
        <v>#REF!</v>
      </c>
      <c r="K155" s="10">
        <v>8.4</v>
      </c>
      <c r="L155" s="10" t="s">
        <v>22</v>
      </c>
      <c r="M155" s="11" t="e">
        <f>IF(I155="SINAPI",VLOOKUP('PEM MONSENHOR MENDONÇA'!H155,SINAPI,4,),VLOOKUP('PEM MONSENHOR MENDONÇA'!H155,SETOP,5,))</f>
        <v>#REF!</v>
      </c>
      <c r="N155" s="11" t="e">
        <f>ROUND(M155*(1+$C$7),2)</f>
        <v>#REF!</v>
      </c>
      <c r="O155" s="11" t="e">
        <f>K155*M155</f>
        <v>#REF!</v>
      </c>
      <c r="P155" s="11" t="e">
        <f>N155*K155</f>
        <v>#REF!</v>
      </c>
      <c r="Q155" s="96"/>
      <c r="R155" s="96"/>
      <c r="S155" s="12"/>
      <c r="T155" s="97"/>
    </row>
    <row r="156" spans="1:20" s="13" customFormat="1" ht="30" customHeight="1">
      <c r="A156" s="8" t="s">
        <v>531</v>
      </c>
      <c r="B156" s="163" t="e">
        <f>IF(I156="SINAPI",VLOOKUP('PEM MONSENHOR MENDONÇA'!H156,SINAPI,2,),VLOOKUP('PEM MONSENHOR MENDONÇA'!H156,SETOP,3,))</f>
        <v>#REF!</v>
      </c>
      <c r="C156" s="163"/>
      <c r="D156" s="163"/>
      <c r="E156" s="163"/>
      <c r="F156" s="163"/>
      <c r="G156" s="163"/>
      <c r="H156" s="9">
        <v>97622</v>
      </c>
      <c r="I156" s="9" t="s">
        <v>149</v>
      </c>
      <c r="J156" s="9" t="e">
        <f>IF(I156="SINAPI",VLOOKUP('PEM MONSENHOR MENDONÇA'!H156,SINAPI,3,),VLOOKUP('PEM MONSENHOR MENDONÇA'!H156,SETOP,4,))</f>
        <v>#REF!</v>
      </c>
      <c r="K156" s="10">
        <v>0.47</v>
      </c>
      <c r="L156" s="10" t="s">
        <v>22</v>
      </c>
      <c r="M156" s="11" t="e">
        <f>IF(I156="SINAPI",VLOOKUP('PEM MONSENHOR MENDONÇA'!H156,SINAPI,4,),VLOOKUP('PEM MONSENHOR MENDONÇA'!H156,SETOP,5,))</f>
        <v>#REF!</v>
      </c>
      <c r="N156" s="11" t="e">
        <f t="shared" ref="N156" si="89">ROUND(M156*(1+$C$7),2)</f>
        <v>#REF!</v>
      </c>
      <c r="O156" s="11" t="e">
        <f t="shared" ref="O156" si="90">K156*M156</f>
        <v>#REF!</v>
      </c>
      <c r="P156" s="11" t="e">
        <f t="shared" ref="P156" si="91">N156*K156</f>
        <v>#REF!</v>
      </c>
      <c r="Q156" s="96"/>
      <c r="R156" s="96"/>
      <c r="S156" s="12"/>
      <c r="T156" s="97"/>
    </row>
    <row r="157" spans="1:20" s="13" customFormat="1" ht="30" customHeight="1">
      <c r="A157" s="8" t="s">
        <v>532</v>
      </c>
      <c r="B157" s="163" t="e">
        <f>IF(I157="SINAPI",VLOOKUP('PEM MONSENHOR MENDONÇA'!H157,SINAPI,2,),VLOOKUP('PEM MONSENHOR MENDONÇA'!H157,SETOP,3,))</f>
        <v>#REF!</v>
      </c>
      <c r="C157" s="163"/>
      <c r="D157" s="163"/>
      <c r="E157" s="163"/>
      <c r="F157" s="163"/>
      <c r="G157" s="163"/>
      <c r="H157" s="9">
        <v>72897</v>
      </c>
      <c r="I157" s="9" t="s">
        <v>149</v>
      </c>
      <c r="J157" s="9" t="s">
        <v>44</v>
      </c>
      <c r="K157" s="10">
        <v>49.34</v>
      </c>
      <c r="L157" s="10" t="s">
        <v>22</v>
      </c>
      <c r="M157" s="11" t="e">
        <f>IF(I157="SINAPI",VLOOKUP('PEM MONSENHOR MENDONÇA'!H157,SINAPI,4,),VLOOKUP('PEM MONSENHOR MENDONÇA'!H157,SETOP,5,))</f>
        <v>#REF!</v>
      </c>
      <c r="N157" s="11" t="e">
        <f>ROUND(M157*(1+$C$7),2)</f>
        <v>#REF!</v>
      </c>
      <c r="O157" s="11" t="e">
        <f>K157*M157</f>
        <v>#REF!</v>
      </c>
      <c r="P157" s="11" t="e">
        <f>N157*K157</f>
        <v>#REF!</v>
      </c>
      <c r="Q157" s="96"/>
      <c r="R157" s="96"/>
      <c r="S157" s="12"/>
      <c r="T157" s="97"/>
    </row>
    <row r="158" spans="1:20" s="13" customFormat="1" ht="30" customHeight="1">
      <c r="A158" s="8" t="s">
        <v>533</v>
      </c>
      <c r="B158" s="163" t="e">
        <f>IF(I158="SINAPI",VLOOKUP('PEM MONSENHOR MENDONÇA'!H158,SINAPI,2,),VLOOKUP('PEM MONSENHOR MENDONÇA'!H158,SETOP,3,))</f>
        <v>#REF!</v>
      </c>
      <c r="C158" s="163"/>
      <c r="D158" s="163"/>
      <c r="E158" s="163"/>
      <c r="F158" s="163"/>
      <c r="G158" s="163"/>
      <c r="H158" s="9">
        <v>72900</v>
      </c>
      <c r="I158" s="9" t="s">
        <v>149</v>
      </c>
      <c r="J158" s="9" t="e">
        <f>IF(I158="SINAPI",VLOOKUP('PEM MONSENHOR MENDONÇA'!H158,SINAPI,3,),VLOOKUP('PEM MONSENHOR MENDONÇA'!H158,SETOP,4,))</f>
        <v>#REF!</v>
      </c>
      <c r="K158" s="10">
        <v>0.47</v>
      </c>
      <c r="L158" s="10" t="s">
        <v>22</v>
      </c>
      <c r="M158" s="11" t="e">
        <f>IF(I158="SINAPI",VLOOKUP('PEM MONSENHOR MENDONÇA'!H158,SINAPI,4,),VLOOKUP('PEM MONSENHOR MENDONÇA'!H158,SETOP,5,))</f>
        <v>#REF!</v>
      </c>
      <c r="N158" s="11" t="e">
        <f>ROUND(M158*(1+$C$7),2)</f>
        <v>#REF!</v>
      </c>
      <c r="O158" s="11" t="e">
        <f>K158*M158</f>
        <v>#REF!</v>
      </c>
      <c r="P158" s="11" t="e">
        <f>N158*K158</f>
        <v>#REF!</v>
      </c>
      <c r="Q158" s="96"/>
      <c r="R158" s="96"/>
      <c r="S158" s="12"/>
      <c r="T158" s="97"/>
    </row>
    <row r="159" spans="1:20" s="13" customFormat="1" ht="50.1" customHeight="1">
      <c r="A159" s="8" t="s">
        <v>534</v>
      </c>
      <c r="B159" s="163" t="s">
        <v>345</v>
      </c>
      <c r="C159" s="163"/>
      <c r="D159" s="163"/>
      <c r="E159" s="163"/>
      <c r="F159" s="163"/>
      <c r="G159" s="163"/>
      <c r="H159" s="9" t="s">
        <v>291</v>
      </c>
      <c r="I159" s="9" t="s">
        <v>211</v>
      </c>
      <c r="J159" s="9" t="s">
        <v>160</v>
      </c>
      <c r="K159" s="10">
        <v>5</v>
      </c>
      <c r="L159" s="10" t="s">
        <v>22</v>
      </c>
      <c r="M159" s="11" t="e">
        <f>COMPOSIÇÃO!I4</f>
        <v>#REF!</v>
      </c>
      <c r="N159" s="11" t="e">
        <f t="shared" ref="N159" si="92">ROUND(M159*(1+$C$7),2)</f>
        <v>#REF!</v>
      </c>
      <c r="O159" s="11" t="e">
        <f t="shared" ref="O159" si="93">K159*M159</f>
        <v>#REF!</v>
      </c>
      <c r="P159" s="11" t="e">
        <f t="shared" ref="P159" si="94">N159*K159</f>
        <v>#REF!</v>
      </c>
      <c r="Q159" s="96"/>
      <c r="R159" s="96"/>
      <c r="S159" s="12"/>
      <c r="T159" s="97"/>
    </row>
    <row r="160" spans="1:20" s="13" customFormat="1" ht="50.1" customHeight="1">
      <c r="A160" s="8" t="s">
        <v>535</v>
      </c>
      <c r="B160" s="163" t="e">
        <f>IF(I160="SINAPI",VLOOKUP('PEM MONSENHOR MENDONÇA'!H160,SINAPI,2,),VLOOKUP('PEM MONSENHOR MENDONÇA'!H160,SETOP,3,))</f>
        <v>#REF!</v>
      </c>
      <c r="C160" s="163"/>
      <c r="D160" s="163"/>
      <c r="E160" s="163"/>
      <c r="F160" s="163"/>
      <c r="G160" s="163"/>
      <c r="H160" s="9">
        <v>87455</v>
      </c>
      <c r="I160" s="9" t="s">
        <v>149</v>
      </c>
      <c r="J160" s="9" t="e">
        <f>IF(I160="SINAPI",VLOOKUP('PEM MONSENHOR MENDONÇA'!H160,SINAPI,3,),VLOOKUP('PEM MONSENHOR MENDONÇA'!H160,SETOP,4,))</f>
        <v>#REF!</v>
      </c>
      <c r="K160" s="10">
        <v>164.58</v>
      </c>
      <c r="L160" s="10" t="s">
        <v>22</v>
      </c>
      <c r="M160" s="11" t="e">
        <f>IF(I160="SINAPI",VLOOKUP('PEM MONSENHOR MENDONÇA'!H160,SINAPI,4,),VLOOKUP('PEM MONSENHOR MENDONÇA'!H160,SETOP,5,))</f>
        <v>#REF!</v>
      </c>
      <c r="N160" s="11" t="e">
        <f>ROUND(M160*(1+$C$7),2)</f>
        <v>#REF!</v>
      </c>
      <c r="O160" s="11" t="e">
        <f>K160*M160</f>
        <v>#REF!</v>
      </c>
      <c r="P160" s="11" t="e">
        <f>N160*K160</f>
        <v>#REF!</v>
      </c>
      <c r="Q160" s="96"/>
      <c r="R160" s="96"/>
      <c r="S160" s="12"/>
      <c r="T160" s="97"/>
    </row>
    <row r="161" spans="1:20" s="13" customFormat="1" ht="50.1" customHeight="1">
      <c r="A161" s="8" t="s">
        <v>536</v>
      </c>
      <c r="B161" s="163" t="e">
        <f>IF(I161="SINAPI",VLOOKUP('PEM MONSENHOR MENDONÇA'!H161,SINAPI,2,),VLOOKUP('PEM MONSENHOR MENDONÇA'!H161,SETOP,3,))</f>
        <v>#REF!</v>
      </c>
      <c r="C161" s="163"/>
      <c r="D161" s="163"/>
      <c r="E161" s="163"/>
      <c r="F161" s="163"/>
      <c r="G161" s="163"/>
      <c r="H161" s="9">
        <v>87894</v>
      </c>
      <c r="I161" s="9" t="s">
        <v>149</v>
      </c>
      <c r="J161" s="9" t="e">
        <f>IF(I161="SINAPI",VLOOKUP('PEM MONSENHOR MENDONÇA'!H161,SINAPI,3,),VLOOKUP('PEM MONSENHOR MENDONÇA'!H161,SETOP,4,))</f>
        <v>#REF!</v>
      </c>
      <c r="K161" s="10">
        <v>346.03</v>
      </c>
      <c r="L161" s="10" t="s">
        <v>22</v>
      </c>
      <c r="M161" s="11" t="e">
        <f>IF(I161="SINAPI",VLOOKUP('PEM MONSENHOR MENDONÇA'!H161,SINAPI,4,),VLOOKUP('PEM MONSENHOR MENDONÇA'!H161,SETOP,5,))</f>
        <v>#REF!</v>
      </c>
      <c r="N161" s="11" t="e">
        <f t="shared" ref="N161" si="95">ROUND(M161*(1+$C$7),2)</f>
        <v>#REF!</v>
      </c>
      <c r="O161" s="11" t="e">
        <f t="shared" ref="O161" si="96">K161*M161</f>
        <v>#REF!</v>
      </c>
      <c r="P161" s="11" t="e">
        <f t="shared" ref="P161" si="97">N161*K161</f>
        <v>#REF!</v>
      </c>
      <c r="Q161" s="96"/>
      <c r="R161" s="96"/>
      <c r="S161" s="12"/>
      <c r="T161" s="97"/>
    </row>
    <row r="162" spans="1:20" s="13" customFormat="1" ht="50.1" customHeight="1">
      <c r="A162" s="8" t="s">
        <v>537</v>
      </c>
      <c r="B162" s="163" t="e">
        <f>IF(I162="SINAPI",VLOOKUP('PEM MONSENHOR MENDONÇA'!H162,SINAPI,2,),VLOOKUP('PEM MONSENHOR MENDONÇA'!H162,SETOP,3,))</f>
        <v>#REF!</v>
      </c>
      <c r="C162" s="163"/>
      <c r="D162" s="163"/>
      <c r="E162" s="163"/>
      <c r="F162" s="163"/>
      <c r="G162" s="163"/>
      <c r="H162" s="9">
        <v>87792</v>
      </c>
      <c r="I162" s="9" t="s">
        <v>149</v>
      </c>
      <c r="J162" s="9" t="e">
        <f>IF(I162="SINAPI",VLOOKUP('PEM MONSENHOR MENDONÇA'!H162,SINAPI,3,),VLOOKUP('PEM MONSENHOR MENDONÇA'!H162,SETOP,4,))</f>
        <v>#REF!</v>
      </c>
      <c r="K162" s="10">
        <v>346.03</v>
      </c>
      <c r="L162" s="10" t="s">
        <v>22</v>
      </c>
      <c r="M162" s="11" t="e">
        <f>IF(I162="SINAPI",VLOOKUP('PEM MONSENHOR MENDONÇA'!H162,SINAPI,4,),VLOOKUP('PEM MONSENHOR MENDONÇA'!H162,SETOP,5,))</f>
        <v>#REF!</v>
      </c>
      <c r="N162" s="11" t="e">
        <f>ROUND(M162*(1+$C$7),2)</f>
        <v>#REF!</v>
      </c>
      <c r="O162" s="11" t="e">
        <f>K162*M162</f>
        <v>#REF!</v>
      </c>
      <c r="P162" s="11" t="e">
        <f>N162*K162</f>
        <v>#REF!</v>
      </c>
      <c r="Q162" s="96"/>
      <c r="R162" s="96"/>
      <c r="S162" s="12"/>
      <c r="T162" s="97"/>
    </row>
    <row r="163" spans="1:20" s="13" customFormat="1" ht="30" customHeight="1">
      <c r="A163" s="8" t="s">
        <v>538</v>
      </c>
      <c r="B163" s="163" t="e">
        <f>IF(I163="SINAPI",VLOOKUP('PEM MONSENHOR MENDONÇA'!H163,SINAPI,2,),VLOOKUP('PEM MONSENHOR MENDONÇA'!H163,SETOP,3,))</f>
        <v>#REF!</v>
      </c>
      <c r="C163" s="163"/>
      <c r="D163" s="163"/>
      <c r="E163" s="163"/>
      <c r="F163" s="163"/>
      <c r="G163" s="163"/>
      <c r="H163" s="9" t="s">
        <v>135</v>
      </c>
      <c r="I163" s="9" t="s">
        <v>33</v>
      </c>
      <c r="J163" s="9" t="e">
        <f>IF(I163="SINAPI",VLOOKUP('PEM MONSENHOR MENDONÇA'!H163,SINAPI,3,),VLOOKUP('PEM MONSENHOR MENDONÇA'!H163,SETOP,4,))</f>
        <v>#REF!</v>
      </c>
      <c r="K163" s="10">
        <v>346.03</v>
      </c>
      <c r="L163" s="10" t="s">
        <v>22</v>
      </c>
      <c r="M163" s="11" t="e">
        <f>IF(I163="SINAPI",VLOOKUP('PEM MONSENHOR MENDONÇA'!H163,SINAPI,4,),VLOOKUP('PEM MONSENHOR MENDONÇA'!H163,SETOP,5,))</f>
        <v>#REF!</v>
      </c>
      <c r="N163" s="11" t="e">
        <f t="shared" ref="N163:N164" si="98">ROUND(M163*(1+$C$7),2)</f>
        <v>#REF!</v>
      </c>
      <c r="O163" s="11" t="e">
        <f t="shared" ref="O163:O164" si="99">K163*M163</f>
        <v>#REF!</v>
      </c>
      <c r="P163" s="11" t="e">
        <f t="shared" ref="P163:P164" si="100">N163*K163</f>
        <v>#REF!</v>
      </c>
      <c r="Q163" s="96"/>
      <c r="R163" s="96"/>
      <c r="S163" s="12"/>
      <c r="T163" s="97"/>
    </row>
    <row r="164" spans="1:20" s="13" customFormat="1" ht="30" customHeight="1">
      <c r="A164" s="8" t="s">
        <v>539</v>
      </c>
      <c r="B164" s="163" t="e">
        <f>IF(I164="SINAPI",VLOOKUP('PEM MONSENHOR MENDONÇA'!H164,SINAPI,2,),VLOOKUP('PEM MONSENHOR MENDONÇA'!H164,SETOP,3,))</f>
        <v>#REF!</v>
      </c>
      <c r="C164" s="163"/>
      <c r="D164" s="163"/>
      <c r="E164" s="163"/>
      <c r="F164" s="163"/>
      <c r="G164" s="163"/>
      <c r="H164" s="9">
        <v>95626</v>
      </c>
      <c r="I164" s="9" t="s">
        <v>149</v>
      </c>
      <c r="J164" s="9" t="e">
        <f>IF(I164="SINAPI",VLOOKUP('PEM MONSENHOR MENDONÇA'!H164,SINAPI,3,),VLOOKUP('PEM MONSENHOR MENDONÇA'!H164,SETOP,4,))</f>
        <v>#REF!</v>
      </c>
      <c r="K164" s="10">
        <v>581.27</v>
      </c>
      <c r="L164" s="10" t="s">
        <v>22</v>
      </c>
      <c r="M164" s="11" t="e">
        <f>IF(I164="SINAPI",VLOOKUP('PEM MONSENHOR MENDONÇA'!H164,SINAPI,4,),VLOOKUP('PEM MONSENHOR MENDONÇA'!H164,SETOP,5,))</f>
        <v>#REF!</v>
      </c>
      <c r="N164" s="11" t="e">
        <f t="shared" si="98"/>
        <v>#REF!</v>
      </c>
      <c r="O164" s="11" t="e">
        <f t="shared" si="99"/>
        <v>#REF!</v>
      </c>
      <c r="P164" s="11" t="e">
        <f t="shared" si="100"/>
        <v>#REF!</v>
      </c>
      <c r="Q164" s="96"/>
      <c r="R164" s="96"/>
      <c r="S164" s="12"/>
      <c r="T164" s="97"/>
    </row>
    <row r="165" spans="1:20" s="13" customFormat="1" ht="30" customHeight="1">
      <c r="A165" s="8" t="s">
        <v>540</v>
      </c>
      <c r="B165" s="163" t="e">
        <f>IF(I165="SINAPI",VLOOKUP('PEM MONSENHOR MENDONÇA'!H165,SINAPI,2,),VLOOKUP('PEM MONSENHOR MENDONÇA'!H165,SETOP,3,))</f>
        <v>#REF!</v>
      </c>
      <c r="C165" s="163"/>
      <c r="D165" s="163"/>
      <c r="E165" s="163"/>
      <c r="F165" s="163"/>
      <c r="G165" s="163"/>
      <c r="H165" s="9">
        <v>88493</v>
      </c>
      <c r="I165" s="9" t="s">
        <v>149</v>
      </c>
      <c r="J165" s="9" t="e">
        <f>IF(I165="SINAPI",VLOOKUP('PEM MONSENHOR MENDONÇA'!H165,SINAPI,3,),VLOOKUP('PEM MONSENHOR MENDONÇA'!H165,SETOP,4,))</f>
        <v>#REF!</v>
      </c>
      <c r="K165" s="10">
        <v>581.27</v>
      </c>
      <c r="L165" s="10" t="s">
        <v>22</v>
      </c>
      <c r="M165" s="11" t="e">
        <f>IF(I165="SINAPI",VLOOKUP('PEM MONSENHOR MENDONÇA'!H165,SINAPI,4,),VLOOKUP('PEM MONSENHOR MENDONÇA'!H165,SETOP,5,))</f>
        <v>#REF!</v>
      </c>
      <c r="N165" s="11" t="e">
        <f>ROUND(M165*(1+$C$7),2)</f>
        <v>#REF!</v>
      </c>
      <c r="O165" s="11" t="e">
        <f>K165*M165</f>
        <v>#REF!</v>
      </c>
      <c r="P165" s="11" t="e">
        <f>N165*K165</f>
        <v>#REF!</v>
      </c>
      <c r="Q165" s="96"/>
      <c r="R165" s="96"/>
      <c r="S165" s="12"/>
      <c r="T165" s="97"/>
    </row>
    <row r="166" spans="1:20" s="13" customFormat="1" ht="30" customHeight="1">
      <c r="A166" s="8" t="s">
        <v>541</v>
      </c>
      <c r="B166" s="163" t="e">
        <f>IF(I166="SINAPI",VLOOKUP('PEM MONSENHOR MENDONÇA'!H166,SINAPI,2,),VLOOKUP('PEM MONSENHOR MENDONÇA'!H166,SETOP,3,))</f>
        <v>#REF!</v>
      </c>
      <c r="C166" s="163"/>
      <c r="D166" s="163"/>
      <c r="E166" s="163"/>
      <c r="F166" s="163"/>
      <c r="G166" s="163"/>
      <c r="H166" s="9">
        <v>96114</v>
      </c>
      <c r="I166" s="9" t="s">
        <v>149</v>
      </c>
      <c r="J166" s="9" t="s">
        <v>160</v>
      </c>
      <c r="K166" s="10">
        <v>126.94</v>
      </c>
      <c r="L166" s="10" t="s">
        <v>22</v>
      </c>
      <c r="M166" s="11" t="e">
        <f>IF(I166="SINAPI",VLOOKUP('PEM MONSENHOR MENDONÇA'!H166,SINAPI,4,),VLOOKUP('PEM MONSENHOR MENDONÇA'!H166,SETOP,5,))</f>
        <v>#REF!</v>
      </c>
      <c r="N166" s="11" t="e">
        <f t="shared" ref="N166" si="101">ROUND(M166*(1+$C$7),2)</f>
        <v>#REF!</v>
      </c>
      <c r="O166" s="11" t="e">
        <f t="shared" ref="O166" si="102">K166*M166</f>
        <v>#REF!</v>
      </c>
      <c r="P166" s="11" t="e">
        <f t="shared" ref="P166" si="103">N166*K166</f>
        <v>#REF!</v>
      </c>
      <c r="Q166" s="96"/>
      <c r="R166" s="96"/>
      <c r="S166" s="12"/>
      <c r="T166" s="97"/>
    </row>
    <row r="167" spans="1:20" s="13" customFormat="1" ht="30" customHeight="1">
      <c r="A167" s="8" t="s">
        <v>542</v>
      </c>
      <c r="B167" s="163" t="e">
        <f>IF(I167="SINAPI",VLOOKUP('PEM MONSENHOR MENDONÇA'!H167,SINAPI,2,),VLOOKUP('PEM MONSENHOR MENDONÇA'!H167,SETOP,3,))</f>
        <v>#REF!</v>
      </c>
      <c r="C167" s="163"/>
      <c r="D167" s="163"/>
      <c r="E167" s="163"/>
      <c r="F167" s="163"/>
      <c r="G167" s="163"/>
      <c r="H167" s="9">
        <v>87414</v>
      </c>
      <c r="I167" s="9" t="s">
        <v>149</v>
      </c>
      <c r="J167" s="9" t="e">
        <f>IF(I167="SINAPI",VLOOKUP('PEM MONSENHOR MENDONÇA'!H167,SINAPI,3,),VLOOKUP('PEM MONSENHOR MENDONÇA'!H167,SETOP,4,))</f>
        <v>#REF!</v>
      </c>
      <c r="K167" s="10">
        <v>19.829999999999998</v>
      </c>
      <c r="L167" s="10" t="s">
        <v>22</v>
      </c>
      <c r="M167" s="11" t="e">
        <f>IF(I167="SINAPI",VLOOKUP('PEM MONSENHOR MENDONÇA'!H167,SINAPI,4,),VLOOKUP('PEM MONSENHOR MENDONÇA'!H167,SETOP,5,))</f>
        <v>#REF!</v>
      </c>
      <c r="N167" s="11" t="e">
        <f>ROUND(M167*(1+$C$7),2)</f>
        <v>#REF!</v>
      </c>
      <c r="O167" s="11" t="e">
        <f>K167*M167</f>
        <v>#REF!</v>
      </c>
      <c r="P167" s="11" t="e">
        <f>N167*K167</f>
        <v>#REF!</v>
      </c>
      <c r="Q167" s="96"/>
      <c r="R167" s="96"/>
      <c r="S167" s="12"/>
      <c r="T167" s="97"/>
    </row>
    <row r="168" spans="1:20" s="13" customFormat="1" ht="30" customHeight="1">
      <c r="A168" s="8" t="s">
        <v>543</v>
      </c>
      <c r="B168" s="163" t="e">
        <f>IF(I168="SINAPI",VLOOKUP('PEM MONSENHOR MENDONÇA'!H168,SINAPI,2,),VLOOKUP('PEM MONSENHOR MENDONÇA'!H168,SETOP,3,))</f>
        <v>#REF!</v>
      </c>
      <c r="C168" s="163"/>
      <c r="D168" s="163"/>
      <c r="E168" s="163"/>
      <c r="F168" s="163"/>
      <c r="G168" s="163"/>
      <c r="H168" s="9">
        <v>88488</v>
      </c>
      <c r="I168" s="9" t="s">
        <v>149</v>
      </c>
      <c r="J168" s="9" t="e">
        <f>IF(I168="SINAPI",VLOOKUP('PEM MONSENHOR MENDONÇA'!H168,SINAPI,3,),VLOOKUP('PEM MONSENHOR MENDONÇA'!H168,SETOP,4,))</f>
        <v>#REF!</v>
      </c>
      <c r="K168" s="100">
        <v>19.829999999999998</v>
      </c>
      <c r="L168" s="10" t="s">
        <v>22</v>
      </c>
      <c r="M168" s="11" t="e">
        <f>IF(I168="SINAPI",VLOOKUP('PEM MONSENHOR MENDONÇA'!H168,SINAPI,4,),VLOOKUP('PEM MONSENHOR MENDONÇA'!H168,SETOP,5,))</f>
        <v>#REF!</v>
      </c>
      <c r="N168" s="11" t="e">
        <f t="shared" ref="N168" si="104">ROUND(M168*(1+$C$7),2)</f>
        <v>#REF!</v>
      </c>
      <c r="O168" s="11" t="e">
        <f t="shared" ref="O168" si="105">K168*M168</f>
        <v>#REF!</v>
      </c>
      <c r="P168" s="11" t="e">
        <f t="shared" ref="P168" si="106">N168*K168</f>
        <v>#REF!</v>
      </c>
      <c r="Q168" s="96"/>
      <c r="R168" s="96"/>
      <c r="S168" s="12"/>
      <c r="T168" s="97"/>
    </row>
    <row r="169" spans="1:20" s="13" customFormat="1" ht="30" customHeight="1">
      <c r="A169" s="98" t="s">
        <v>544</v>
      </c>
      <c r="B169" s="165" t="s">
        <v>364</v>
      </c>
      <c r="C169" s="165"/>
      <c r="D169" s="165"/>
      <c r="E169" s="165"/>
      <c r="F169" s="165"/>
      <c r="G169" s="165"/>
      <c r="H169" s="98"/>
      <c r="I169" s="98"/>
      <c r="J169" s="98"/>
      <c r="K169" s="98"/>
      <c r="L169" s="99"/>
      <c r="M169" s="98"/>
      <c r="N169" s="98"/>
      <c r="O169" s="118"/>
      <c r="P169" s="118"/>
      <c r="Q169" s="96"/>
      <c r="R169" s="96"/>
      <c r="S169" s="12"/>
      <c r="T169" s="97"/>
    </row>
    <row r="170" spans="1:20" s="13" customFormat="1" ht="30" customHeight="1">
      <c r="A170" s="8" t="s">
        <v>545</v>
      </c>
      <c r="B170" s="163" t="e">
        <f>IF(I170="SINAPI",VLOOKUP('PEM MONSENHOR MENDONÇA'!H170,SINAPI,2,),VLOOKUP('PEM MONSENHOR MENDONÇA'!H170,SETOP,3,))</f>
        <v>#REF!</v>
      </c>
      <c r="C170" s="163"/>
      <c r="D170" s="163"/>
      <c r="E170" s="163"/>
      <c r="F170" s="163"/>
      <c r="G170" s="163"/>
      <c r="H170" s="9">
        <v>97644</v>
      </c>
      <c r="I170" s="9" t="s">
        <v>149</v>
      </c>
      <c r="J170" s="9" t="e">
        <f>IF(I170="SINAPI",VLOOKUP('PEM MONSENHOR MENDONÇA'!H170,SINAPI,3,),VLOOKUP('PEM MONSENHOR MENDONÇA'!H170,SETOP,4,))</f>
        <v>#REF!</v>
      </c>
      <c r="K170" s="10">
        <v>3.36</v>
      </c>
      <c r="L170" s="10" t="s">
        <v>22</v>
      </c>
      <c r="M170" s="11" t="e">
        <f>IF(I170="SINAPI",VLOOKUP('PEM MONSENHOR MENDONÇA'!H170,SINAPI,4,),VLOOKUP('PEM MONSENHOR MENDONÇA'!H170,SETOP,5,))</f>
        <v>#REF!</v>
      </c>
      <c r="N170" s="11" t="e">
        <f>ROUND(M170*(1+$C$7),2)</f>
        <v>#REF!</v>
      </c>
      <c r="O170" s="11" t="e">
        <f>K170*M170</f>
        <v>#REF!</v>
      </c>
      <c r="P170" s="11" t="e">
        <f>N170*K170</f>
        <v>#REF!</v>
      </c>
      <c r="Q170" s="96"/>
      <c r="R170" s="96"/>
      <c r="S170" s="12"/>
      <c r="T170" s="97"/>
    </row>
    <row r="171" spans="1:20" s="13" customFormat="1" ht="30" customHeight="1">
      <c r="A171" s="8" t="s">
        <v>546</v>
      </c>
      <c r="B171" s="163" t="e">
        <f>IF(I171="SINAPI",VLOOKUP('PEM MONSENHOR MENDONÇA'!H171,SINAPI,2,),VLOOKUP('PEM MONSENHOR MENDONÇA'!H171,SETOP,3,))</f>
        <v>#REF!</v>
      </c>
      <c r="C171" s="163"/>
      <c r="D171" s="163"/>
      <c r="E171" s="163"/>
      <c r="F171" s="163"/>
      <c r="G171" s="163"/>
      <c r="H171" s="9">
        <v>97622</v>
      </c>
      <c r="I171" s="9" t="s">
        <v>149</v>
      </c>
      <c r="J171" s="9" t="e">
        <f>IF(I171="SINAPI",VLOOKUP('PEM MONSENHOR MENDONÇA'!H171,SINAPI,3,),VLOOKUP('PEM MONSENHOR MENDONÇA'!H171,SETOP,4,))</f>
        <v>#REF!</v>
      </c>
      <c r="K171" s="10">
        <v>0.09</v>
      </c>
      <c r="L171" s="10" t="s">
        <v>22</v>
      </c>
      <c r="M171" s="11" t="e">
        <f>IF(I171="SINAPI",VLOOKUP('PEM MONSENHOR MENDONÇA'!H171,SINAPI,4,),VLOOKUP('PEM MONSENHOR MENDONÇA'!H171,SETOP,5,))</f>
        <v>#REF!</v>
      </c>
      <c r="N171" s="11" t="e">
        <f t="shared" ref="N171" si="107">ROUND(M171*(1+$C$7),2)</f>
        <v>#REF!</v>
      </c>
      <c r="O171" s="11" t="e">
        <f t="shared" ref="O171" si="108">K171*M171</f>
        <v>#REF!</v>
      </c>
      <c r="P171" s="11" t="e">
        <f t="shared" ref="P171" si="109">N171*K171</f>
        <v>#REF!</v>
      </c>
      <c r="Q171" s="96"/>
      <c r="R171" s="96"/>
      <c r="S171" s="12"/>
      <c r="T171" s="97"/>
    </row>
    <row r="172" spans="1:20" s="13" customFormat="1" ht="30" customHeight="1">
      <c r="A172" s="8" t="s">
        <v>547</v>
      </c>
      <c r="B172" s="163" t="e">
        <f>IF(I172="SINAPI",VLOOKUP('PEM MONSENHOR MENDONÇA'!H172,SINAPI,2,),VLOOKUP('PEM MONSENHOR MENDONÇA'!H172,SETOP,3,))</f>
        <v>#REF!</v>
      </c>
      <c r="C172" s="163"/>
      <c r="D172" s="163"/>
      <c r="E172" s="163"/>
      <c r="F172" s="163"/>
      <c r="G172" s="163"/>
      <c r="H172" s="9">
        <v>72897</v>
      </c>
      <c r="I172" s="9" t="s">
        <v>149</v>
      </c>
      <c r="J172" s="9" t="e">
        <f>IF(I172="SINAPI",VLOOKUP('PEM MONSENHOR MENDONÇA'!H172,SINAPI,3,),VLOOKUP('PEM MONSENHOR MENDONÇA'!H172,SETOP,4,))</f>
        <v>#REF!</v>
      </c>
      <c r="K172" s="10">
        <v>0.59</v>
      </c>
      <c r="L172" s="10" t="s">
        <v>22</v>
      </c>
      <c r="M172" s="11" t="e">
        <f>IF(I172="SINAPI",VLOOKUP('PEM MONSENHOR MENDONÇA'!H172,SINAPI,4,),VLOOKUP('PEM MONSENHOR MENDONÇA'!H172,SETOP,5,))</f>
        <v>#REF!</v>
      </c>
      <c r="N172" s="11" t="e">
        <f>ROUND(M172*(1+$C$7),2)</f>
        <v>#REF!</v>
      </c>
      <c r="O172" s="11" t="e">
        <f>K172*M172</f>
        <v>#REF!</v>
      </c>
      <c r="P172" s="11" t="e">
        <f>N172*K172</f>
        <v>#REF!</v>
      </c>
      <c r="Q172" s="96"/>
      <c r="R172" s="96"/>
      <c r="S172" s="12"/>
      <c r="T172" s="97"/>
    </row>
    <row r="173" spans="1:20" s="13" customFormat="1" ht="30" customHeight="1">
      <c r="A173" s="8" t="s">
        <v>548</v>
      </c>
      <c r="B173" s="163" t="e">
        <f>IF(I173="SINAPI",VLOOKUP('PEM MONSENHOR MENDONÇA'!H173,SINAPI,2,),VLOOKUP('PEM MONSENHOR MENDONÇA'!H173,SETOP,3,))</f>
        <v>#REF!</v>
      </c>
      <c r="C173" s="163"/>
      <c r="D173" s="163"/>
      <c r="E173" s="163"/>
      <c r="F173" s="163"/>
      <c r="G173" s="163"/>
      <c r="H173" s="9">
        <v>72900</v>
      </c>
      <c r="I173" s="9" t="s">
        <v>149</v>
      </c>
      <c r="J173" s="9" t="e">
        <f>IF(I173="SINAPI",VLOOKUP('PEM MONSENHOR MENDONÇA'!H173,SINAPI,3,),VLOOKUP('PEM MONSENHOR MENDONÇA'!H173,SETOP,4,))</f>
        <v>#REF!</v>
      </c>
      <c r="K173" s="10">
        <v>0.59</v>
      </c>
      <c r="L173" s="10" t="s">
        <v>22</v>
      </c>
      <c r="M173" s="11" t="e">
        <f>IF(I173="SINAPI",VLOOKUP('PEM MONSENHOR MENDONÇA'!H173,SINAPI,4,),VLOOKUP('PEM MONSENHOR MENDONÇA'!H173,SETOP,5,))</f>
        <v>#REF!</v>
      </c>
      <c r="N173" s="11" t="e">
        <f t="shared" ref="N173" si="110">ROUND(M173*(1+$C$7),2)</f>
        <v>#REF!</v>
      </c>
      <c r="O173" s="11" t="e">
        <f t="shared" ref="O173" si="111">K173*M173</f>
        <v>#REF!</v>
      </c>
      <c r="P173" s="11" t="e">
        <f t="shared" ref="P173" si="112">N173*K173</f>
        <v>#REF!</v>
      </c>
      <c r="Q173" s="96"/>
      <c r="R173" s="96"/>
      <c r="S173" s="12"/>
      <c r="T173" s="97"/>
    </row>
    <row r="174" spans="1:20" s="13" customFormat="1" ht="30" customHeight="1">
      <c r="A174" s="8" t="s">
        <v>549</v>
      </c>
      <c r="B174" s="163" t="s">
        <v>345</v>
      </c>
      <c r="C174" s="163"/>
      <c r="D174" s="163"/>
      <c r="E174" s="163"/>
      <c r="F174" s="163"/>
      <c r="G174" s="163"/>
      <c r="H174" s="9" t="s">
        <v>291</v>
      </c>
      <c r="I174" s="9" t="s">
        <v>211</v>
      </c>
      <c r="J174" s="9" t="s">
        <v>160</v>
      </c>
      <c r="K174" s="10">
        <v>2</v>
      </c>
      <c r="L174" s="10" t="s">
        <v>22</v>
      </c>
      <c r="M174" s="11" t="e">
        <f>COMPOSIÇÃO!I4</f>
        <v>#REF!</v>
      </c>
      <c r="N174" s="11" t="e">
        <f>ROUND(M174*(1+$C$7),2)</f>
        <v>#REF!</v>
      </c>
      <c r="O174" s="11" t="e">
        <f>K174*M174</f>
        <v>#REF!</v>
      </c>
      <c r="P174" s="11" t="e">
        <f>N174*K174</f>
        <v>#REF!</v>
      </c>
      <c r="Q174" s="96"/>
      <c r="R174" s="96"/>
      <c r="S174" s="12"/>
      <c r="T174" s="97"/>
    </row>
    <row r="175" spans="1:20" s="13" customFormat="1" ht="30" customHeight="1">
      <c r="A175" s="8" t="s">
        <v>550</v>
      </c>
      <c r="B175" s="163" t="e">
        <f>IF(I175="SINAPI",VLOOKUP('PEM MONSENHOR MENDONÇA'!H175,SINAPI,2,),VLOOKUP('PEM MONSENHOR MENDONÇA'!H175,SETOP,3,))</f>
        <v>#REF!</v>
      </c>
      <c r="C175" s="163"/>
      <c r="D175" s="163"/>
      <c r="E175" s="163"/>
      <c r="F175" s="163"/>
      <c r="G175" s="163"/>
      <c r="H175" s="9">
        <v>95626</v>
      </c>
      <c r="I175" s="9" t="s">
        <v>149</v>
      </c>
      <c r="J175" s="9" t="e">
        <f>IF(I175="SINAPI",VLOOKUP('PEM MONSENHOR MENDONÇA'!H175,SINAPI,3,),VLOOKUP('PEM MONSENHOR MENDONÇA'!H175,SETOP,4,))</f>
        <v>#REF!</v>
      </c>
      <c r="K175" s="10">
        <v>131.66</v>
      </c>
      <c r="L175" s="10" t="s">
        <v>22</v>
      </c>
      <c r="M175" s="11" t="e">
        <f>IF(I175="SINAPI",VLOOKUP('PEM MONSENHOR MENDONÇA'!H175,SINAPI,4,),VLOOKUP('PEM MONSENHOR MENDONÇA'!H175,SETOP,5,))</f>
        <v>#REF!</v>
      </c>
      <c r="N175" s="11" t="e">
        <f t="shared" ref="N175" si="113">ROUND(M175*(1+$C$7),2)</f>
        <v>#REF!</v>
      </c>
      <c r="O175" s="11" t="e">
        <f t="shared" ref="O175" si="114">K175*M175</f>
        <v>#REF!</v>
      </c>
      <c r="P175" s="11" t="e">
        <f t="shared" ref="P175" si="115">N175*K175</f>
        <v>#REF!</v>
      </c>
      <c r="Q175" s="96"/>
      <c r="R175" s="96"/>
      <c r="S175" s="12"/>
      <c r="T175" s="97"/>
    </row>
    <row r="176" spans="1:20" s="13" customFormat="1" ht="30" customHeight="1">
      <c r="A176" s="8" t="s">
        <v>551</v>
      </c>
      <c r="B176" s="163" t="e">
        <f>IF(I176="SINAPI",VLOOKUP('PEM MONSENHOR MENDONÇA'!H176,SINAPI,2,),VLOOKUP('PEM MONSENHOR MENDONÇA'!H176,SETOP,3,))</f>
        <v>#REF!</v>
      </c>
      <c r="C176" s="163"/>
      <c r="D176" s="163"/>
      <c r="E176" s="163"/>
      <c r="F176" s="163"/>
      <c r="G176" s="163"/>
      <c r="H176" s="9">
        <v>88493</v>
      </c>
      <c r="I176" s="9" t="s">
        <v>149</v>
      </c>
      <c r="J176" s="9" t="e">
        <f>IF(I176="SINAPI",VLOOKUP('PEM MONSENHOR MENDONÇA'!H176,SINAPI,3,),VLOOKUP('PEM MONSENHOR MENDONÇA'!H176,SETOP,4,))</f>
        <v>#REF!</v>
      </c>
      <c r="K176" s="10">
        <v>35.880000000000003</v>
      </c>
      <c r="L176" s="10" t="s">
        <v>22</v>
      </c>
      <c r="M176" s="11" t="e">
        <f>IF(I176="SINAPI",VLOOKUP('PEM MONSENHOR MENDONÇA'!H176,SINAPI,4,),VLOOKUP('PEM MONSENHOR MENDONÇA'!H176,SETOP,5,))</f>
        <v>#REF!</v>
      </c>
      <c r="N176" s="11" t="e">
        <f>ROUND(M176*(1+$C$7),2)</f>
        <v>#REF!</v>
      </c>
      <c r="O176" s="11" t="e">
        <f>K176*M176</f>
        <v>#REF!</v>
      </c>
      <c r="P176" s="11" t="e">
        <f>N176*K176</f>
        <v>#REF!</v>
      </c>
      <c r="Q176" s="96"/>
      <c r="R176" s="96"/>
      <c r="S176" s="12"/>
      <c r="T176" s="97"/>
    </row>
    <row r="177" spans="1:20" s="13" customFormat="1" ht="30" customHeight="1">
      <c r="A177" s="98" t="s">
        <v>552</v>
      </c>
      <c r="B177" s="165" t="s">
        <v>365</v>
      </c>
      <c r="C177" s="165"/>
      <c r="D177" s="165"/>
      <c r="E177" s="165"/>
      <c r="F177" s="165"/>
      <c r="G177" s="165"/>
      <c r="H177" s="98"/>
      <c r="I177" s="98"/>
      <c r="J177" s="98"/>
      <c r="K177" s="98"/>
      <c r="L177" s="99"/>
      <c r="M177" s="98"/>
      <c r="N177" s="98"/>
      <c r="O177" s="118"/>
      <c r="P177" s="118"/>
      <c r="Q177" s="96"/>
      <c r="R177" s="96"/>
      <c r="S177" s="12"/>
      <c r="T177" s="97"/>
    </row>
    <row r="178" spans="1:20" s="13" customFormat="1" ht="30" customHeight="1">
      <c r="A178" s="8" t="s">
        <v>553</v>
      </c>
      <c r="B178" s="163" t="e">
        <f>IF(I178="SINAPI",VLOOKUP('PEM MONSENHOR MENDONÇA'!H178,SINAPI,2,),VLOOKUP('PEM MONSENHOR MENDONÇA'!H178,SETOP,3,))</f>
        <v>#REF!</v>
      </c>
      <c r="C178" s="163"/>
      <c r="D178" s="163"/>
      <c r="E178" s="163"/>
      <c r="F178" s="163"/>
      <c r="G178" s="163"/>
      <c r="H178" s="9">
        <v>97644</v>
      </c>
      <c r="I178" s="9" t="s">
        <v>149</v>
      </c>
      <c r="J178" s="9" t="e">
        <f>IF(I178="SINAPI",VLOOKUP('PEM MONSENHOR MENDONÇA'!H178,SINAPI,3,),VLOOKUP('PEM MONSENHOR MENDONÇA'!H178,SETOP,4,))</f>
        <v>#REF!</v>
      </c>
      <c r="K178" s="10">
        <v>5.04</v>
      </c>
      <c r="L178" s="10" t="s">
        <v>22</v>
      </c>
      <c r="M178" s="11" t="e">
        <f>IF(I178="SINAPI",VLOOKUP('PEM MONSENHOR MENDONÇA'!H178,SINAPI,4,),VLOOKUP('PEM MONSENHOR MENDONÇA'!H178,SETOP,5,))</f>
        <v>#REF!</v>
      </c>
      <c r="N178" s="11" t="e">
        <f>ROUND(M178*(1+$C$7),2)</f>
        <v>#REF!</v>
      </c>
      <c r="O178" s="11" t="e">
        <f>K178*M178</f>
        <v>#REF!</v>
      </c>
      <c r="P178" s="11" t="e">
        <f>N178*K178</f>
        <v>#REF!</v>
      </c>
      <c r="Q178" s="96"/>
      <c r="R178" s="96"/>
      <c r="S178" s="12"/>
      <c r="T178" s="97"/>
    </row>
    <row r="179" spans="1:20" s="13" customFormat="1" ht="50.1" customHeight="1">
      <c r="A179" s="8" t="s">
        <v>554</v>
      </c>
      <c r="B179" s="163" t="e">
        <f>IF(I179="SINAPI",VLOOKUP('PEM MONSENHOR MENDONÇA'!H179,SINAPI,2,),VLOOKUP('PEM MONSENHOR MENDONÇA'!H179,SETOP,3,))</f>
        <v>#REF!</v>
      </c>
      <c r="C179" s="163"/>
      <c r="D179" s="163"/>
      <c r="E179" s="163"/>
      <c r="F179" s="163"/>
      <c r="G179" s="163"/>
      <c r="H179" s="9">
        <v>87455</v>
      </c>
      <c r="I179" s="9" t="s">
        <v>149</v>
      </c>
      <c r="J179" s="9" t="e">
        <f>IF(I179="SINAPI",VLOOKUP('PEM MONSENHOR MENDONÇA'!H179,SINAPI,3,),VLOOKUP('PEM MONSENHOR MENDONÇA'!H179,SETOP,4,))</f>
        <v>#REF!</v>
      </c>
      <c r="K179" s="10">
        <v>1.68</v>
      </c>
      <c r="L179" s="10" t="s">
        <v>22</v>
      </c>
      <c r="M179" s="11" t="e">
        <f>IF(I179="SINAPI",VLOOKUP('PEM MONSENHOR MENDONÇA'!H179,SINAPI,4,),VLOOKUP('PEM MONSENHOR MENDONÇA'!H179,SETOP,5,))</f>
        <v>#REF!</v>
      </c>
      <c r="N179" s="11" t="e">
        <f t="shared" ref="N179" si="116">ROUND(M179*(1+$C$7),2)</f>
        <v>#REF!</v>
      </c>
      <c r="O179" s="11" t="e">
        <f t="shared" ref="O179" si="117">K179*M179</f>
        <v>#REF!</v>
      </c>
      <c r="P179" s="11" t="e">
        <f t="shared" ref="P179" si="118">N179*K179</f>
        <v>#REF!</v>
      </c>
      <c r="Q179" s="96"/>
      <c r="R179" s="96"/>
      <c r="S179" s="12"/>
      <c r="T179" s="97"/>
    </row>
    <row r="180" spans="1:20" s="13" customFormat="1" ht="30" customHeight="1">
      <c r="A180" s="8" t="s">
        <v>555</v>
      </c>
      <c r="B180" s="163" t="e">
        <f>IF(I180="SINAPI",VLOOKUP('PEM MONSENHOR MENDONÇA'!H180,SINAPI,2,),VLOOKUP('PEM MONSENHOR MENDONÇA'!H180,SETOP,3,))</f>
        <v>#REF!</v>
      </c>
      <c r="C180" s="163"/>
      <c r="D180" s="163"/>
      <c r="E180" s="163"/>
      <c r="F180" s="163"/>
      <c r="G180" s="163"/>
      <c r="H180" s="9">
        <v>97622</v>
      </c>
      <c r="I180" s="9" t="s">
        <v>149</v>
      </c>
      <c r="J180" s="9" t="e">
        <f>IF(I180="SINAPI",VLOOKUP('PEM MONSENHOR MENDONÇA'!H180,SINAPI,3,),VLOOKUP('PEM MONSENHOR MENDONÇA'!H180,SETOP,4,))</f>
        <v>#REF!</v>
      </c>
      <c r="K180" s="10">
        <v>0.09</v>
      </c>
      <c r="L180" s="10" t="s">
        <v>22</v>
      </c>
      <c r="M180" s="11" t="e">
        <f>IF(I180="SINAPI",VLOOKUP('PEM MONSENHOR MENDONÇA'!H180,SINAPI,4,),VLOOKUP('PEM MONSENHOR MENDONÇA'!H180,SETOP,5,))</f>
        <v>#REF!</v>
      </c>
      <c r="N180" s="11" t="e">
        <f>ROUND(M180*(1+$C$7),2)</f>
        <v>#REF!</v>
      </c>
      <c r="O180" s="11" t="e">
        <f>K180*M180</f>
        <v>#REF!</v>
      </c>
      <c r="P180" s="11" t="e">
        <f>N180*K180</f>
        <v>#REF!</v>
      </c>
      <c r="Q180" s="96"/>
      <c r="R180" s="96"/>
      <c r="S180" s="12"/>
      <c r="T180" s="97"/>
    </row>
    <row r="181" spans="1:20" s="13" customFormat="1" ht="30" customHeight="1">
      <c r="A181" s="8" t="s">
        <v>556</v>
      </c>
      <c r="B181" s="163" t="e">
        <f>IF(I181="SINAPI",VLOOKUP('PEM MONSENHOR MENDONÇA'!H181,SINAPI,2,),VLOOKUP('PEM MONSENHOR MENDONÇA'!H181,SETOP,3,))</f>
        <v>#REF!</v>
      </c>
      <c r="C181" s="163"/>
      <c r="D181" s="163"/>
      <c r="E181" s="163"/>
      <c r="F181" s="163"/>
      <c r="G181" s="163"/>
      <c r="H181" s="9">
        <v>72897</v>
      </c>
      <c r="I181" s="9" t="s">
        <v>149</v>
      </c>
      <c r="J181" s="9" t="e">
        <f>IF(I181="SINAPI",VLOOKUP('PEM MONSENHOR MENDONÇA'!H181,SINAPI,3,),VLOOKUP('PEM MONSENHOR MENDONÇA'!H181,SETOP,4,))</f>
        <v>#REF!</v>
      </c>
      <c r="K181" s="10">
        <v>0.85</v>
      </c>
      <c r="L181" s="10" t="s">
        <v>22</v>
      </c>
      <c r="M181" s="11" t="e">
        <f>IF(I181="SINAPI",VLOOKUP('PEM MONSENHOR MENDONÇA'!H181,SINAPI,4,),VLOOKUP('PEM MONSENHOR MENDONÇA'!H181,SETOP,5,))</f>
        <v>#REF!</v>
      </c>
      <c r="N181" s="11" t="e">
        <f t="shared" ref="N181" si="119">ROUND(M181*(1+$C$7),2)</f>
        <v>#REF!</v>
      </c>
      <c r="O181" s="11" t="e">
        <f t="shared" ref="O181" si="120">K181*M181</f>
        <v>#REF!</v>
      </c>
      <c r="P181" s="11" t="e">
        <f t="shared" ref="P181" si="121">N181*K181</f>
        <v>#REF!</v>
      </c>
      <c r="Q181" s="96"/>
      <c r="R181" s="96"/>
      <c r="S181" s="12"/>
      <c r="T181" s="97"/>
    </row>
    <row r="182" spans="1:20" s="13" customFormat="1" ht="30" customHeight="1">
      <c r="A182" s="8" t="s">
        <v>557</v>
      </c>
      <c r="B182" s="163" t="e">
        <f>IF(I182="SINAPI",VLOOKUP('PEM MONSENHOR MENDONÇA'!H182,SINAPI,2,),VLOOKUP('PEM MONSENHOR MENDONÇA'!H182,SETOP,3,))</f>
        <v>#REF!</v>
      </c>
      <c r="C182" s="163"/>
      <c r="D182" s="163"/>
      <c r="E182" s="163"/>
      <c r="F182" s="163"/>
      <c r="G182" s="163"/>
      <c r="H182" s="9">
        <v>72900</v>
      </c>
      <c r="I182" s="9" t="s">
        <v>149</v>
      </c>
      <c r="J182" s="9" t="e">
        <f>IF(I182="SINAPI",VLOOKUP('PEM MONSENHOR MENDONÇA'!H182,SINAPI,3,),VLOOKUP('PEM MONSENHOR MENDONÇA'!H182,SETOP,4,))</f>
        <v>#REF!</v>
      </c>
      <c r="K182" s="10">
        <v>0.85</v>
      </c>
      <c r="L182" s="10" t="s">
        <v>22</v>
      </c>
      <c r="M182" s="11" t="e">
        <f>IF(I182="SINAPI",VLOOKUP('PEM MONSENHOR MENDONÇA'!H182,SINAPI,4,),VLOOKUP('PEM MONSENHOR MENDONÇA'!H182,SETOP,5,))</f>
        <v>#REF!</v>
      </c>
      <c r="N182" s="11" t="e">
        <f>ROUND(M182*(1+$C$7),2)</f>
        <v>#REF!</v>
      </c>
      <c r="O182" s="11" t="e">
        <f>K182*M182</f>
        <v>#REF!</v>
      </c>
      <c r="P182" s="11" t="e">
        <f>N182*K182</f>
        <v>#REF!</v>
      </c>
      <c r="Q182" s="96"/>
      <c r="R182" s="96"/>
      <c r="S182" s="12"/>
      <c r="T182" s="97"/>
    </row>
    <row r="183" spans="1:20" s="13" customFormat="1" ht="50.1" customHeight="1">
      <c r="A183" s="8" t="s">
        <v>558</v>
      </c>
      <c r="B183" s="163" t="s">
        <v>345</v>
      </c>
      <c r="C183" s="163"/>
      <c r="D183" s="163"/>
      <c r="E183" s="163"/>
      <c r="F183" s="163"/>
      <c r="G183" s="163"/>
      <c r="H183" s="9" t="s">
        <v>291</v>
      </c>
      <c r="I183" s="9" t="s">
        <v>211</v>
      </c>
      <c r="J183" s="9" t="s">
        <v>160</v>
      </c>
      <c r="K183" s="10">
        <v>2</v>
      </c>
      <c r="L183" s="10" t="s">
        <v>22</v>
      </c>
      <c r="M183" s="11" t="e">
        <f>COMPOSIÇÃO!I4</f>
        <v>#REF!</v>
      </c>
      <c r="N183" s="11" t="e">
        <f t="shared" ref="N183" si="122">ROUND(M183*(1+$C$7),2)</f>
        <v>#REF!</v>
      </c>
      <c r="O183" s="11" t="e">
        <f t="shared" ref="O183" si="123">K183*M183</f>
        <v>#REF!</v>
      </c>
      <c r="P183" s="11" t="e">
        <f t="shared" ref="P183" si="124">N183*K183</f>
        <v>#REF!</v>
      </c>
      <c r="Q183" s="96"/>
      <c r="R183" s="96"/>
      <c r="S183" s="12"/>
      <c r="T183" s="97"/>
    </row>
    <row r="184" spans="1:20" s="13" customFormat="1" ht="30" customHeight="1">
      <c r="A184" s="8" t="s">
        <v>559</v>
      </c>
      <c r="B184" s="163" t="e">
        <f>IF(I184="SINAPI",VLOOKUP('PEM MONSENHOR MENDONÇA'!H184,SINAPI,2,),VLOOKUP('PEM MONSENHOR MENDONÇA'!H184,SETOP,3,))</f>
        <v>#REF!</v>
      </c>
      <c r="C184" s="163"/>
      <c r="D184" s="163"/>
      <c r="E184" s="163"/>
      <c r="F184" s="163"/>
      <c r="G184" s="163"/>
      <c r="H184" s="9">
        <v>95626</v>
      </c>
      <c r="I184" s="9" t="s">
        <v>149</v>
      </c>
      <c r="J184" s="9" t="e">
        <f>IF(I184="SINAPI",VLOOKUP('PEM MONSENHOR MENDONÇA'!H184,SINAPI,3,),VLOOKUP('PEM MONSENHOR MENDONÇA'!H184,SETOP,4,))</f>
        <v>#REF!</v>
      </c>
      <c r="K184" s="10">
        <v>82.08</v>
      </c>
      <c r="L184" s="10" t="s">
        <v>22</v>
      </c>
      <c r="M184" s="11" t="e">
        <f>IF(I184="SINAPI",VLOOKUP('PEM MONSENHOR MENDONÇA'!H184,SINAPI,4,),VLOOKUP('PEM MONSENHOR MENDONÇA'!H184,SETOP,5,))</f>
        <v>#REF!</v>
      </c>
      <c r="N184" s="11" t="e">
        <f>ROUND(M184*(1+$C$7),2)</f>
        <v>#REF!</v>
      </c>
      <c r="O184" s="11" t="e">
        <f>K184*M184</f>
        <v>#REF!</v>
      </c>
      <c r="P184" s="11" t="e">
        <f>N184*K184</f>
        <v>#REF!</v>
      </c>
      <c r="Q184" s="96"/>
      <c r="R184" s="96"/>
      <c r="S184" s="12"/>
      <c r="T184" s="97"/>
    </row>
    <row r="185" spans="1:20" s="13" customFormat="1" ht="30" customHeight="1">
      <c r="A185" s="8" t="s">
        <v>560</v>
      </c>
      <c r="B185" s="163" t="e">
        <f>IF(I185="SINAPI",VLOOKUP('PEM MONSENHOR MENDONÇA'!H185,SINAPI,2,),VLOOKUP('PEM MONSENHOR MENDONÇA'!H185,SETOP,3,))</f>
        <v>#REF!</v>
      </c>
      <c r="C185" s="163"/>
      <c r="D185" s="163"/>
      <c r="E185" s="163"/>
      <c r="F185" s="163"/>
      <c r="G185" s="163"/>
      <c r="H185" s="9">
        <v>88493</v>
      </c>
      <c r="I185" s="9" t="s">
        <v>149</v>
      </c>
      <c r="J185" s="9" t="e">
        <f>IF(I185="SINAPI",VLOOKUP('PEM MONSENHOR MENDONÇA'!H185,SINAPI,3,),VLOOKUP('PEM MONSENHOR MENDONÇA'!H185,SETOP,4,))</f>
        <v>#REF!</v>
      </c>
      <c r="K185" s="100">
        <v>32.380000000000003</v>
      </c>
      <c r="L185" s="10" t="s">
        <v>22</v>
      </c>
      <c r="M185" s="11" t="e">
        <f>IF(I185="SINAPI",VLOOKUP('PEM MONSENHOR MENDONÇA'!H185,SINAPI,4,),VLOOKUP('PEM MONSENHOR MENDONÇA'!H185,SETOP,5,))</f>
        <v>#REF!</v>
      </c>
      <c r="N185" s="11" t="e">
        <f t="shared" ref="N185" si="125">ROUND(M185*(1+$C$7),2)</f>
        <v>#REF!</v>
      </c>
      <c r="O185" s="11" t="e">
        <f t="shared" ref="O185" si="126">K185*M185</f>
        <v>#REF!</v>
      </c>
      <c r="P185" s="11" t="e">
        <f t="shared" ref="P185" si="127">N185*K185</f>
        <v>#REF!</v>
      </c>
      <c r="Q185" s="96"/>
      <c r="R185" s="96"/>
      <c r="S185" s="12"/>
      <c r="T185" s="97"/>
    </row>
    <row r="186" spans="1:20" s="13" customFormat="1" ht="30" customHeight="1">
      <c r="A186" s="98" t="s">
        <v>561</v>
      </c>
      <c r="B186" s="165" t="s">
        <v>366</v>
      </c>
      <c r="C186" s="165"/>
      <c r="D186" s="165"/>
      <c r="E186" s="165"/>
      <c r="F186" s="165"/>
      <c r="G186" s="165"/>
      <c r="H186" s="98"/>
      <c r="I186" s="98"/>
      <c r="J186" s="98"/>
      <c r="K186" s="98"/>
      <c r="L186" s="99"/>
      <c r="M186" s="98"/>
      <c r="N186" s="98"/>
      <c r="O186" s="118"/>
      <c r="P186" s="118"/>
      <c r="Q186" s="96"/>
      <c r="R186" s="96"/>
      <c r="S186" s="12"/>
      <c r="T186" s="97"/>
    </row>
    <row r="187" spans="1:20" s="13" customFormat="1" ht="30" customHeight="1">
      <c r="A187" s="8" t="s">
        <v>562</v>
      </c>
      <c r="B187" s="163" t="e">
        <f>IF(I187="SINAPI",VLOOKUP('PEM MONSENHOR MENDONÇA'!H187,SINAPI,2,),VLOOKUP('PEM MONSENHOR MENDONÇA'!H187,SETOP,3,))</f>
        <v>#REF!</v>
      </c>
      <c r="C187" s="163"/>
      <c r="D187" s="163"/>
      <c r="E187" s="163"/>
      <c r="F187" s="163"/>
      <c r="G187" s="163"/>
      <c r="H187" s="9">
        <v>97622</v>
      </c>
      <c r="I187" s="9" t="s">
        <v>149</v>
      </c>
      <c r="J187" s="9" t="e">
        <f>IF(I187="SINAPI",VLOOKUP('PEM MONSENHOR MENDONÇA'!H187,SINAPI,3,),VLOOKUP('PEM MONSENHOR MENDONÇA'!H187,SETOP,4,))</f>
        <v>#REF!</v>
      </c>
      <c r="K187" s="10">
        <v>14.93</v>
      </c>
      <c r="L187" s="10" t="s">
        <v>22</v>
      </c>
      <c r="M187" s="11" t="e">
        <f>IF(I187="SINAPI",VLOOKUP('PEM MONSENHOR MENDONÇA'!H187,SINAPI,4,),VLOOKUP('PEM MONSENHOR MENDONÇA'!H187,SETOP,5,))</f>
        <v>#REF!</v>
      </c>
      <c r="N187" s="11" t="e">
        <f>ROUND(M187*(1+$C$7),2)</f>
        <v>#REF!</v>
      </c>
      <c r="O187" s="11" t="e">
        <f>K187*M187</f>
        <v>#REF!</v>
      </c>
      <c r="P187" s="11" t="e">
        <f>N187*K187</f>
        <v>#REF!</v>
      </c>
      <c r="Q187" s="96"/>
      <c r="R187" s="96"/>
      <c r="S187" s="12"/>
      <c r="T187" s="97"/>
    </row>
    <row r="188" spans="1:20" s="13" customFormat="1" ht="30" customHeight="1">
      <c r="A188" s="8" t="s">
        <v>563</v>
      </c>
      <c r="B188" s="163" t="e">
        <f>IF(I188="SINAPI",VLOOKUP('PEM MONSENHOR MENDONÇA'!H188,SINAPI,2,),VLOOKUP('PEM MONSENHOR MENDONÇA'!H188,SETOP,3,))</f>
        <v>#REF!</v>
      </c>
      <c r="C188" s="163"/>
      <c r="D188" s="163"/>
      <c r="E188" s="163"/>
      <c r="F188" s="163"/>
      <c r="G188" s="163"/>
      <c r="H188" s="9" t="s">
        <v>56</v>
      </c>
      <c r="I188" s="9" t="s">
        <v>33</v>
      </c>
      <c r="J188" s="9" t="e">
        <f>IF(I188="SINAPI",VLOOKUP('PEM MONSENHOR MENDONÇA'!H188,SINAPI,3,),VLOOKUP('PEM MONSENHOR MENDONÇA'!H188,SETOP,4,))</f>
        <v>#REF!</v>
      </c>
      <c r="K188" s="10">
        <v>58.52</v>
      </c>
      <c r="L188" s="10" t="s">
        <v>22</v>
      </c>
      <c r="M188" s="11" t="e">
        <f>IF(I188="SINAPI",VLOOKUP('PEM MONSENHOR MENDONÇA'!H188,SINAPI,4,),VLOOKUP('PEM MONSENHOR MENDONÇA'!H188,SETOP,5,))</f>
        <v>#REF!</v>
      </c>
      <c r="N188" s="11" t="e">
        <f t="shared" ref="N188" si="128">ROUND(M188*(1+$C$7),2)</f>
        <v>#REF!</v>
      </c>
      <c r="O188" s="11" t="e">
        <f t="shared" ref="O188" si="129">K188*M188</f>
        <v>#REF!</v>
      </c>
      <c r="P188" s="11" t="e">
        <f t="shared" ref="P188" si="130">N188*K188</f>
        <v>#REF!</v>
      </c>
      <c r="Q188" s="96"/>
      <c r="R188" s="96"/>
      <c r="S188" s="12"/>
      <c r="T188" s="97"/>
    </row>
    <row r="189" spans="1:20" s="13" customFormat="1" ht="30" customHeight="1">
      <c r="A189" s="8" t="s">
        <v>564</v>
      </c>
      <c r="B189" s="163" t="e">
        <f>IF(I189="SINAPI",VLOOKUP('PEM MONSENHOR MENDONÇA'!H189,SINAPI,2,),VLOOKUP('PEM MONSENHOR MENDONÇA'!H189,SETOP,3,))</f>
        <v>#REF!</v>
      </c>
      <c r="C189" s="163"/>
      <c r="D189" s="163"/>
      <c r="E189" s="163"/>
      <c r="F189" s="163"/>
      <c r="G189" s="163"/>
      <c r="H189" s="9" t="s">
        <v>57</v>
      </c>
      <c r="I189" s="9" t="s">
        <v>33</v>
      </c>
      <c r="J189" s="9" t="e">
        <f>IF(I189="SINAPI",VLOOKUP('PEM MONSENHOR MENDONÇA'!H189,SINAPI,3,),VLOOKUP('PEM MONSENHOR MENDONÇA'!H189,SETOP,4,))</f>
        <v>#REF!</v>
      </c>
      <c r="K189" s="10">
        <v>17.440000000000001</v>
      </c>
      <c r="L189" s="10" t="s">
        <v>22</v>
      </c>
      <c r="M189" s="11" t="e">
        <f>IF(I189="SINAPI",VLOOKUP('PEM MONSENHOR MENDONÇA'!H189,SINAPI,4,),VLOOKUP('PEM MONSENHOR MENDONÇA'!H189,SETOP,5,))</f>
        <v>#REF!</v>
      </c>
      <c r="N189" s="11" t="e">
        <f t="shared" ref="N189:N190" si="131">ROUND(M189*(1+$C$7),2)</f>
        <v>#REF!</v>
      </c>
      <c r="O189" s="11" t="e">
        <f t="shared" ref="O189:O190" si="132">K189*M189</f>
        <v>#REF!</v>
      </c>
      <c r="P189" s="11" t="e">
        <f t="shared" ref="P189:P190" si="133">N189*K189</f>
        <v>#REF!</v>
      </c>
      <c r="Q189" s="96"/>
      <c r="R189" s="96"/>
      <c r="S189" s="12"/>
      <c r="T189" s="97"/>
    </row>
    <row r="190" spans="1:20" s="13" customFormat="1" ht="30" customHeight="1">
      <c r="A190" s="8" t="s">
        <v>565</v>
      </c>
      <c r="B190" s="163" t="e">
        <f>IF(I190="SINAPI",VLOOKUP('PEM MONSENHOR MENDONÇA'!H190,SINAPI,2,),VLOOKUP('PEM MONSENHOR MENDONÇA'!H190,SETOP,3,))</f>
        <v>#REF!</v>
      </c>
      <c r="C190" s="163"/>
      <c r="D190" s="163"/>
      <c r="E190" s="163"/>
      <c r="F190" s="163"/>
      <c r="G190" s="163"/>
      <c r="H190" s="9" t="s">
        <v>54</v>
      </c>
      <c r="I190" s="9" t="s">
        <v>33</v>
      </c>
      <c r="J190" s="9" t="e">
        <f>IF(I190="SINAPI",VLOOKUP('PEM MONSENHOR MENDONÇA'!H190,SINAPI,3,),VLOOKUP('PEM MONSENHOR MENDONÇA'!H190,SETOP,4,))</f>
        <v>#REF!</v>
      </c>
      <c r="K190" s="10">
        <v>366.05</v>
      </c>
      <c r="L190" s="10" t="s">
        <v>22</v>
      </c>
      <c r="M190" s="11" t="e">
        <f>IF(I190="SINAPI",VLOOKUP('PEM MONSENHOR MENDONÇA'!H190,SINAPI,4,),VLOOKUP('PEM MONSENHOR MENDONÇA'!H190,SETOP,5,))</f>
        <v>#REF!</v>
      </c>
      <c r="N190" s="11" t="e">
        <f t="shared" si="131"/>
        <v>#REF!</v>
      </c>
      <c r="O190" s="11" t="e">
        <f t="shared" si="132"/>
        <v>#REF!</v>
      </c>
      <c r="P190" s="11" t="e">
        <f t="shared" si="133"/>
        <v>#REF!</v>
      </c>
      <c r="Q190" s="96"/>
      <c r="R190" s="96"/>
      <c r="S190" s="12"/>
      <c r="T190" s="97"/>
    </row>
    <row r="191" spans="1:20" s="13" customFormat="1" ht="30" customHeight="1">
      <c r="A191" s="8" t="s">
        <v>566</v>
      </c>
      <c r="B191" s="163" t="e">
        <f>IF(I191="SINAPI",VLOOKUP('PEM MONSENHOR MENDONÇA'!H191,SINAPI,2,),VLOOKUP('PEM MONSENHOR MENDONÇA'!H191,SETOP,3,))</f>
        <v>#REF!</v>
      </c>
      <c r="C191" s="163"/>
      <c r="D191" s="163"/>
      <c r="E191" s="163"/>
      <c r="F191" s="163"/>
      <c r="G191" s="163"/>
      <c r="H191" s="9" t="s">
        <v>55</v>
      </c>
      <c r="I191" s="9" t="s">
        <v>33</v>
      </c>
      <c r="J191" s="9" t="e">
        <f>IF(I191="SINAPI",VLOOKUP('PEM MONSENHOR MENDONÇA'!H191,SINAPI,3,),VLOOKUP('PEM MONSENHOR MENDONÇA'!H191,SETOP,4,))</f>
        <v>#REF!</v>
      </c>
      <c r="K191" s="10">
        <v>166.6</v>
      </c>
      <c r="L191" s="10" t="s">
        <v>22</v>
      </c>
      <c r="M191" s="11" t="e">
        <f>IF(I191="SINAPI",VLOOKUP('PEM MONSENHOR MENDONÇA'!H191,SINAPI,4,),VLOOKUP('PEM MONSENHOR MENDONÇA'!H191,SETOP,5,))</f>
        <v>#REF!</v>
      </c>
      <c r="N191" s="11" t="e">
        <f>ROUND(M191*(1+$C$7),2)</f>
        <v>#REF!</v>
      </c>
      <c r="O191" s="11" t="e">
        <f>K191*M191</f>
        <v>#REF!</v>
      </c>
      <c r="P191" s="11" t="e">
        <f>N191*K191</f>
        <v>#REF!</v>
      </c>
      <c r="Q191" s="96"/>
      <c r="R191" s="96"/>
      <c r="S191" s="12"/>
      <c r="T191" s="97"/>
    </row>
    <row r="192" spans="1:20" s="13" customFormat="1" ht="30" customHeight="1">
      <c r="A192" s="8" t="s">
        <v>567</v>
      </c>
      <c r="B192" s="163" t="e">
        <f>IF(I192="SINAPI",VLOOKUP('PEM MONSENHOR MENDONÇA'!H192,SINAPI,2,),VLOOKUP('PEM MONSENHOR MENDONÇA'!H192,SETOP,3,))</f>
        <v>#REF!</v>
      </c>
      <c r="C192" s="163"/>
      <c r="D192" s="163"/>
      <c r="E192" s="163"/>
      <c r="F192" s="163"/>
      <c r="G192" s="163"/>
      <c r="H192" s="9" t="s">
        <v>58</v>
      </c>
      <c r="I192" s="9" t="s">
        <v>33</v>
      </c>
      <c r="J192" s="9" t="e">
        <f>IF(I192="SINAPI",VLOOKUP('PEM MONSENHOR MENDONÇA'!H192,SINAPI,3,),VLOOKUP('PEM MONSENHOR MENDONÇA'!H192,SETOP,4,))</f>
        <v>#REF!</v>
      </c>
      <c r="K192" s="10">
        <v>12.67</v>
      </c>
      <c r="L192" s="10" t="s">
        <v>22</v>
      </c>
      <c r="M192" s="11" t="e">
        <f>IF(I192="SINAPI",VLOOKUP('PEM MONSENHOR MENDONÇA'!H192,SINAPI,4,),VLOOKUP('PEM MONSENHOR MENDONÇA'!H192,SETOP,5,))</f>
        <v>#REF!</v>
      </c>
      <c r="N192" s="11" t="e">
        <f t="shared" ref="N192" si="134">ROUND(M192*(1+$C$7),2)</f>
        <v>#REF!</v>
      </c>
      <c r="O192" s="11" t="e">
        <f t="shared" ref="O192" si="135">K192*M192</f>
        <v>#REF!</v>
      </c>
      <c r="P192" s="11" t="e">
        <f t="shared" ref="P192" si="136">N192*K192</f>
        <v>#REF!</v>
      </c>
      <c r="Q192" s="96"/>
      <c r="R192" s="96"/>
      <c r="S192" s="12"/>
      <c r="T192" s="97"/>
    </row>
    <row r="193" spans="1:20" s="13" customFormat="1" ht="30" customHeight="1">
      <c r="A193" s="8" t="s">
        <v>568</v>
      </c>
      <c r="B193" s="163" t="e">
        <f>IF(I193="SINAPI",VLOOKUP('PEM MONSENHOR MENDONÇA'!H193,SINAPI,2,),VLOOKUP('PEM MONSENHOR MENDONÇA'!H193,SETOP,3,))</f>
        <v>#REF!</v>
      </c>
      <c r="C193" s="163"/>
      <c r="D193" s="163"/>
      <c r="E193" s="163"/>
      <c r="F193" s="163"/>
      <c r="G193" s="163"/>
      <c r="H193" s="9">
        <v>98528</v>
      </c>
      <c r="I193" s="9" t="s">
        <v>149</v>
      </c>
      <c r="J193" s="9" t="e">
        <f>IF(I193="SINAPI",VLOOKUP('PEM MONSENHOR MENDONÇA'!H193,SINAPI,3,),VLOOKUP('PEM MONSENHOR MENDONÇA'!H193,SETOP,4,))</f>
        <v>#REF!</v>
      </c>
      <c r="K193" s="10">
        <v>1</v>
      </c>
      <c r="L193" s="10" t="s">
        <v>22</v>
      </c>
      <c r="M193" s="11" t="e">
        <f>IF(I193="SINAPI",VLOOKUP('PEM MONSENHOR MENDONÇA'!H193,SINAPI,4,),VLOOKUP('PEM MONSENHOR MENDONÇA'!H193,SETOP,5,))</f>
        <v>#REF!</v>
      </c>
      <c r="N193" s="11" t="e">
        <f>ROUND(M193*(1+$C$7),2)</f>
        <v>#REF!</v>
      </c>
      <c r="O193" s="11" t="e">
        <f>K193*M193</f>
        <v>#REF!</v>
      </c>
      <c r="P193" s="11" t="e">
        <f>N193*K193</f>
        <v>#REF!</v>
      </c>
      <c r="Q193" s="96"/>
      <c r="R193" s="96"/>
      <c r="S193" s="12"/>
      <c r="T193" s="97"/>
    </row>
    <row r="194" spans="1:20" s="13" customFormat="1" ht="30" customHeight="1">
      <c r="A194" s="8" t="s">
        <v>569</v>
      </c>
      <c r="B194" s="163" t="e">
        <f>IF(I194="SINAPI",VLOOKUP('PEM MONSENHOR MENDONÇA'!H194,SINAPI,2,),VLOOKUP('PEM MONSENHOR MENDONÇA'!H194,SETOP,3,))</f>
        <v>#REF!</v>
      </c>
      <c r="C194" s="163"/>
      <c r="D194" s="163"/>
      <c r="E194" s="163"/>
      <c r="F194" s="163"/>
      <c r="G194" s="163"/>
      <c r="H194" s="9">
        <v>97663</v>
      </c>
      <c r="I194" s="9" t="s">
        <v>149</v>
      </c>
      <c r="J194" s="9" t="e">
        <f>IF(I194="SINAPI",VLOOKUP('PEM MONSENHOR MENDONÇA'!H194,SINAPI,3,),VLOOKUP('PEM MONSENHOR MENDONÇA'!H194,SETOP,4,))</f>
        <v>#REF!</v>
      </c>
      <c r="K194" s="10">
        <v>4</v>
      </c>
      <c r="L194" s="10" t="s">
        <v>22</v>
      </c>
      <c r="M194" s="11" t="e">
        <f>IF(I194="SINAPI",VLOOKUP('PEM MONSENHOR MENDONÇA'!H194,SINAPI,4,),VLOOKUP('PEM MONSENHOR MENDONÇA'!H194,SETOP,5,))</f>
        <v>#REF!</v>
      </c>
      <c r="N194" s="11" t="e">
        <f>ROUND(M194*(1+$C$7),2)</f>
        <v>#REF!</v>
      </c>
      <c r="O194" s="11" t="e">
        <f>K194*M194</f>
        <v>#REF!</v>
      </c>
      <c r="P194" s="11" t="e">
        <f>N194*K194</f>
        <v>#REF!</v>
      </c>
      <c r="Q194" s="96"/>
      <c r="R194" s="96"/>
      <c r="S194" s="12"/>
      <c r="T194" s="97"/>
    </row>
    <row r="195" spans="1:20" s="13" customFormat="1" ht="30" customHeight="1">
      <c r="A195" s="8" t="s">
        <v>570</v>
      </c>
      <c r="B195" s="163" t="e">
        <f>IF(I195="SINAPI",VLOOKUP('PEM MONSENHOR MENDONÇA'!H195,SINAPI,2,),VLOOKUP('PEM MONSENHOR MENDONÇA'!H195,SETOP,3,))</f>
        <v>#REF!</v>
      </c>
      <c r="C195" s="163"/>
      <c r="D195" s="163"/>
      <c r="E195" s="163"/>
      <c r="F195" s="163"/>
      <c r="G195" s="163"/>
      <c r="H195" s="9">
        <v>72897</v>
      </c>
      <c r="I195" s="9" t="s">
        <v>149</v>
      </c>
      <c r="J195" s="9" t="e">
        <f>IF(I195="SINAPI",VLOOKUP('PEM MONSENHOR MENDONÇA'!H195,SINAPI,3,),VLOOKUP('PEM MONSENHOR MENDONÇA'!H195,SETOP,4,))</f>
        <v>#REF!</v>
      </c>
      <c r="K195" s="10">
        <v>35.159999999999997</v>
      </c>
      <c r="L195" s="10" t="s">
        <v>22</v>
      </c>
      <c r="M195" s="11" t="e">
        <f>IF(I195="SINAPI",VLOOKUP('PEM MONSENHOR MENDONÇA'!H195,SINAPI,4,),VLOOKUP('PEM MONSENHOR MENDONÇA'!H195,SETOP,5,))</f>
        <v>#REF!</v>
      </c>
      <c r="N195" s="11" t="e">
        <f>ROUND(M195*(1+$C$7),2)</f>
        <v>#REF!</v>
      </c>
      <c r="O195" s="11" t="e">
        <f>K195*M195</f>
        <v>#REF!</v>
      </c>
      <c r="P195" s="11" t="e">
        <f>N195*K195</f>
        <v>#REF!</v>
      </c>
      <c r="Q195" s="96"/>
      <c r="R195" s="96"/>
      <c r="S195" s="12"/>
      <c r="T195" s="97"/>
    </row>
    <row r="196" spans="1:20" s="13" customFormat="1" ht="30" customHeight="1">
      <c r="A196" s="8" t="s">
        <v>571</v>
      </c>
      <c r="B196" s="163" t="e">
        <f>IF(I196="SINAPI",VLOOKUP('PEM MONSENHOR MENDONÇA'!H196,SINAPI,2,),VLOOKUP('PEM MONSENHOR MENDONÇA'!H196,SETOP,3,))</f>
        <v>#REF!</v>
      </c>
      <c r="C196" s="163"/>
      <c r="D196" s="163"/>
      <c r="E196" s="163"/>
      <c r="F196" s="163"/>
      <c r="G196" s="163"/>
      <c r="H196" s="9">
        <v>72900</v>
      </c>
      <c r="I196" s="9" t="s">
        <v>149</v>
      </c>
      <c r="J196" s="9" t="e">
        <f>IF(I196="SINAPI",VLOOKUP('PEM MONSENHOR MENDONÇA'!H196,SINAPI,3,),VLOOKUP('PEM MONSENHOR MENDONÇA'!H196,SETOP,4,))</f>
        <v>#REF!</v>
      </c>
      <c r="K196" s="10">
        <v>35.159999999999997</v>
      </c>
      <c r="L196" s="10" t="s">
        <v>22</v>
      </c>
      <c r="M196" s="11" t="e">
        <f>IF(I196="SINAPI",VLOOKUP('PEM MONSENHOR MENDONÇA'!H196,SINAPI,4,),VLOOKUP('PEM MONSENHOR MENDONÇA'!H196,SETOP,5,))</f>
        <v>#REF!</v>
      </c>
      <c r="N196" s="11" t="e">
        <f t="shared" ref="N196:N197" si="137">ROUND(M196*(1+$C$7),2)</f>
        <v>#REF!</v>
      </c>
      <c r="O196" s="11" t="e">
        <f t="shared" ref="O196:O197" si="138">K196*M196</f>
        <v>#REF!</v>
      </c>
      <c r="P196" s="11" t="e">
        <f t="shared" ref="P196:P197" si="139">N196*K196</f>
        <v>#REF!</v>
      </c>
      <c r="Q196" s="96"/>
      <c r="R196" s="96"/>
      <c r="S196" s="12"/>
      <c r="T196" s="97"/>
    </row>
    <row r="197" spans="1:20" s="13" customFormat="1" ht="50.1" customHeight="1">
      <c r="A197" s="8" t="s">
        <v>572</v>
      </c>
      <c r="B197" s="163" t="e">
        <f>IF(I197="SINAPI",VLOOKUP('PEM MONSENHOR MENDONÇA'!H197,SINAPI,2,),VLOOKUP('PEM MONSENHOR MENDONÇA'!H197,SETOP,3,))</f>
        <v>#REF!</v>
      </c>
      <c r="C197" s="163"/>
      <c r="D197" s="163"/>
      <c r="E197" s="163"/>
      <c r="F197" s="163"/>
      <c r="G197" s="163"/>
      <c r="H197" s="9">
        <v>87504</v>
      </c>
      <c r="I197" s="9" t="s">
        <v>149</v>
      </c>
      <c r="J197" s="9" t="e">
        <f>IF(I197="SINAPI",VLOOKUP('PEM MONSENHOR MENDONÇA'!H197,SINAPI,3,),VLOOKUP('PEM MONSENHOR MENDONÇA'!H197,SETOP,4,))</f>
        <v>#REF!</v>
      </c>
      <c r="K197" s="10">
        <v>170.76</v>
      </c>
      <c r="L197" s="10" t="s">
        <v>22</v>
      </c>
      <c r="M197" s="11" t="e">
        <f>IF(I197="SINAPI",VLOOKUP('PEM MONSENHOR MENDONÇA'!H197,SINAPI,4,),VLOOKUP('PEM MONSENHOR MENDONÇA'!H197,SETOP,5,))</f>
        <v>#REF!</v>
      </c>
      <c r="N197" s="11" t="e">
        <f t="shared" si="137"/>
        <v>#REF!</v>
      </c>
      <c r="O197" s="11" t="e">
        <f t="shared" si="138"/>
        <v>#REF!</v>
      </c>
      <c r="P197" s="11" t="e">
        <f t="shared" si="139"/>
        <v>#REF!</v>
      </c>
      <c r="Q197" s="96"/>
      <c r="R197" s="96"/>
      <c r="S197" s="12"/>
      <c r="T197" s="97"/>
    </row>
    <row r="198" spans="1:20" s="13" customFormat="1" ht="50.1" customHeight="1">
      <c r="A198" s="8" t="s">
        <v>573</v>
      </c>
      <c r="B198" s="163" t="e">
        <f>IF(I198="SINAPI",VLOOKUP('PEM MONSENHOR MENDONÇA'!H198,SINAPI,2,),VLOOKUP('PEM MONSENHOR MENDONÇA'!H198,SETOP,3,))</f>
        <v>#REF!</v>
      </c>
      <c r="C198" s="163"/>
      <c r="D198" s="163"/>
      <c r="E198" s="163"/>
      <c r="F198" s="163"/>
      <c r="G198" s="163"/>
      <c r="H198" s="9">
        <v>87894</v>
      </c>
      <c r="I198" s="9" t="s">
        <v>149</v>
      </c>
      <c r="J198" s="9" t="e">
        <f>IF(I198="SINAPI",VLOOKUP('PEM MONSENHOR MENDONÇA'!H198,SINAPI,3,),VLOOKUP('PEM MONSENHOR MENDONÇA'!H198,SETOP,4,))</f>
        <v>#REF!</v>
      </c>
      <c r="K198" s="10">
        <v>341.52</v>
      </c>
      <c r="L198" s="10" t="s">
        <v>22</v>
      </c>
      <c r="M198" s="11" t="e">
        <f>IF(I198="SINAPI",VLOOKUP('PEM MONSENHOR MENDONÇA'!H198,SINAPI,4,),VLOOKUP('PEM MONSENHOR MENDONÇA'!H198,SETOP,5,))</f>
        <v>#REF!</v>
      </c>
      <c r="N198" s="11" t="e">
        <f>ROUND(M198*(1+$C$7),2)</f>
        <v>#REF!</v>
      </c>
      <c r="O198" s="11" t="e">
        <f>K198*M198</f>
        <v>#REF!</v>
      </c>
      <c r="P198" s="11" t="e">
        <f>N198*K198</f>
        <v>#REF!</v>
      </c>
      <c r="Q198" s="96"/>
      <c r="R198" s="96"/>
      <c r="S198" s="12"/>
      <c r="T198" s="97"/>
    </row>
    <row r="199" spans="1:20" s="13" customFormat="1" ht="50.1" customHeight="1">
      <c r="A199" s="8" t="s">
        <v>574</v>
      </c>
      <c r="B199" s="163" t="e">
        <f>IF(I199="SINAPI",VLOOKUP('PEM MONSENHOR MENDONÇA'!H199,SINAPI,2,),VLOOKUP('PEM MONSENHOR MENDONÇA'!H199,SETOP,3,))</f>
        <v>#REF!</v>
      </c>
      <c r="C199" s="163"/>
      <c r="D199" s="163"/>
      <c r="E199" s="163"/>
      <c r="F199" s="163"/>
      <c r="G199" s="163"/>
      <c r="H199" s="9">
        <v>87792</v>
      </c>
      <c r="I199" s="9" t="s">
        <v>149</v>
      </c>
      <c r="J199" s="9" t="e">
        <f>IF(I199="SINAPI",VLOOKUP('PEM MONSENHOR MENDONÇA'!H199,SINAPI,3,),VLOOKUP('PEM MONSENHOR MENDONÇA'!H199,SETOP,4,))</f>
        <v>#REF!</v>
      </c>
      <c r="K199" s="10">
        <v>341.52</v>
      </c>
      <c r="L199" s="10" t="s">
        <v>22</v>
      </c>
      <c r="M199" s="11" t="e">
        <f>IF(I199="SINAPI",VLOOKUP('PEM MONSENHOR MENDONÇA'!H199,SINAPI,4,),VLOOKUP('PEM MONSENHOR MENDONÇA'!H199,SETOP,5,))</f>
        <v>#REF!</v>
      </c>
      <c r="N199" s="11" t="e">
        <f t="shared" ref="N199" si="140">ROUND(M199*(1+$C$7),2)</f>
        <v>#REF!</v>
      </c>
      <c r="O199" s="11" t="e">
        <f t="shared" ref="O199" si="141">K199*M199</f>
        <v>#REF!</v>
      </c>
      <c r="P199" s="11" t="e">
        <f t="shared" ref="P199" si="142">N199*K199</f>
        <v>#REF!</v>
      </c>
      <c r="Q199" s="96"/>
      <c r="R199" s="96"/>
      <c r="S199" s="12"/>
      <c r="T199" s="97"/>
    </row>
    <row r="200" spans="1:20" s="13" customFormat="1" ht="30" customHeight="1">
      <c r="A200" s="8" t="s">
        <v>575</v>
      </c>
      <c r="B200" s="163" t="e">
        <f>IF(I200="SINAPI",VLOOKUP('PEM MONSENHOR MENDONÇA'!H200,SINAPI,2,),VLOOKUP('PEM MONSENHOR MENDONÇA'!H200,SETOP,3,))</f>
        <v>#REF!</v>
      </c>
      <c r="C200" s="163"/>
      <c r="D200" s="163"/>
      <c r="E200" s="163"/>
      <c r="F200" s="163"/>
      <c r="G200" s="163"/>
      <c r="H200" s="9" t="s">
        <v>135</v>
      </c>
      <c r="I200" s="9" t="s">
        <v>33</v>
      </c>
      <c r="J200" s="9" t="e">
        <f>IF(I200="SINAPI",VLOOKUP('PEM MONSENHOR MENDONÇA'!H200,SINAPI,3,),VLOOKUP('PEM MONSENHOR MENDONÇA'!H200,SETOP,4,))</f>
        <v>#REF!</v>
      </c>
      <c r="K200" s="10">
        <v>341.52</v>
      </c>
      <c r="L200" s="10" t="s">
        <v>22</v>
      </c>
      <c r="M200" s="11" t="e">
        <f>IF(I200="SINAPI",VLOOKUP('PEM MONSENHOR MENDONÇA'!H200,SINAPI,4,),VLOOKUP('PEM MONSENHOR MENDONÇA'!H200,SETOP,5,))</f>
        <v>#REF!</v>
      </c>
      <c r="N200" s="11" t="e">
        <f>ROUND(M200*(1+$C$7),2)</f>
        <v>#REF!</v>
      </c>
      <c r="O200" s="11" t="e">
        <f>K200*M200</f>
        <v>#REF!</v>
      </c>
      <c r="P200" s="11" t="e">
        <f>N200*K200</f>
        <v>#REF!</v>
      </c>
      <c r="Q200" s="96"/>
      <c r="R200" s="96"/>
      <c r="S200" s="12"/>
      <c r="T200" s="97"/>
    </row>
    <row r="201" spans="1:20" s="13" customFormat="1" ht="30" customHeight="1">
      <c r="A201" s="8" t="s">
        <v>576</v>
      </c>
      <c r="B201" s="163" t="e">
        <f>IF(I201="SINAPI",VLOOKUP('PEM MONSENHOR MENDONÇA'!H201,SINAPI,2,),VLOOKUP('PEM MONSENHOR MENDONÇA'!H201,SETOP,3,))</f>
        <v>#REF!</v>
      </c>
      <c r="C201" s="163"/>
      <c r="D201" s="163"/>
      <c r="E201" s="163"/>
      <c r="F201" s="163"/>
      <c r="G201" s="163"/>
      <c r="H201" s="9">
        <v>95626</v>
      </c>
      <c r="I201" s="9" t="s">
        <v>149</v>
      </c>
      <c r="J201" s="9" t="e">
        <f>IF(I201="SINAPI",VLOOKUP('PEM MONSENHOR MENDONÇA'!H201,SINAPI,3,),VLOOKUP('PEM MONSENHOR MENDONÇA'!H201,SETOP,4,))</f>
        <v>#REF!</v>
      </c>
      <c r="K201" s="10">
        <v>341.52</v>
      </c>
      <c r="L201" s="10" t="s">
        <v>22</v>
      </c>
      <c r="M201" s="11" t="e">
        <f>IF(I201="SINAPI",VLOOKUP('PEM MONSENHOR MENDONÇA'!H201,SINAPI,4,),VLOOKUP('PEM MONSENHOR MENDONÇA'!H201,SETOP,5,))</f>
        <v>#REF!</v>
      </c>
      <c r="N201" s="11" t="e">
        <f>ROUND(M201*(1+$C$7),2)</f>
        <v>#REF!</v>
      </c>
      <c r="O201" s="11" t="e">
        <f>K201*M201</f>
        <v>#REF!</v>
      </c>
      <c r="P201" s="11" t="e">
        <f>N201*K201</f>
        <v>#REF!</v>
      </c>
      <c r="Q201" s="96"/>
      <c r="R201" s="96"/>
      <c r="S201" s="12"/>
      <c r="T201" s="97"/>
    </row>
    <row r="202" spans="1:20" s="13" customFormat="1" ht="30" customHeight="1">
      <c r="A202" s="8" t="s">
        <v>577</v>
      </c>
      <c r="B202" s="163" t="e">
        <f>IF(I202="SINAPI",VLOOKUP('PEM MONSENHOR MENDONÇA'!H202,SINAPI,2,),VLOOKUP('PEM MONSENHOR MENDONÇA'!H202,SETOP,3,))</f>
        <v>#REF!</v>
      </c>
      <c r="C202" s="163"/>
      <c r="D202" s="163"/>
      <c r="E202" s="163"/>
      <c r="F202" s="163"/>
      <c r="G202" s="163"/>
      <c r="H202" s="9" t="s">
        <v>146</v>
      </c>
      <c r="I202" s="9" t="s">
        <v>33</v>
      </c>
      <c r="J202" s="9" t="e">
        <f>IF(I202="SINAPI",VLOOKUP('PEM MONSENHOR MENDONÇA'!H202,SINAPI,3,),VLOOKUP('PEM MONSENHOR MENDONÇA'!H202,SETOP,4,))</f>
        <v>#REF!</v>
      </c>
      <c r="K202" s="10">
        <v>463.16</v>
      </c>
      <c r="L202" s="10" t="s">
        <v>22</v>
      </c>
      <c r="M202" s="11" t="e">
        <f>IF(I202="SINAPI",VLOOKUP('PEM MONSENHOR MENDONÇA'!H202,SINAPI,4,),VLOOKUP('PEM MONSENHOR MENDONÇA'!H202,SETOP,5,))</f>
        <v>#REF!</v>
      </c>
      <c r="N202" s="11" t="e">
        <f>ROUND(M202*(1+$C$7),2)</f>
        <v>#REF!</v>
      </c>
      <c r="O202" s="11" t="e">
        <f>K202*M202</f>
        <v>#REF!</v>
      </c>
      <c r="P202" s="11" t="e">
        <f>N202*K202</f>
        <v>#REF!</v>
      </c>
      <c r="Q202" s="96"/>
      <c r="R202" s="96"/>
      <c r="S202" s="12"/>
      <c r="T202" s="97"/>
    </row>
    <row r="203" spans="1:20" s="13" customFormat="1" ht="30" customHeight="1">
      <c r="A203" s="8" t="s">
        <v>578</v>
      </c>
      <c r="B203" s="163" t="e">
        <f>IF(I203="SINAPI",VLOOKUP('PEM MONSENHOR MENDONÇA'!H203,SINAPI,2,),VLOOKUP('PEM MONSENHOR MENDONÇA'!H203,SETOP,3,))</f>
        <v>#REF!</v>
      </c>
      <c r="C203" s="163"/>
      <c r="D203" s="163"/>
      <c r="E203" s="163"/>
      <c r="F203" s="163"/>
      <c r="G203" s="163"/>
      <c r="H203" s="9">
        <v>38404</v>
      </c>
      <c r="I203" s="9" t="s">
        <v>149</v>
      </c>
      <c r="J203" s="9" t="e">
        <f>IF(I203="SINAPI",VLOOKUP('PEM MONSENHOR MENDONÇA'!H203,SINAPI,3,),VLOOKUP('PEM MONSENHOR MENDONÇA'!H203,SETOP,4,))</f>
        <v>#REF!</v>
      </c>
      <c r="K203" s="10">
        <v>23.16</v>
      </c>
      <c r="L203" s="10" t="s">
        <v>22</v>
      </c>
      <c r="M203" s="11" t="e">
        <f>IF(I203="SINAPI",VLOOKUP('PEM MONSENHOR MENDONÇA'!H203,SINAPI,4,),VLOOKUP('PEM MONSENHOR MENDONÇA'!H203,SETOP,5,))</f>
        <v>#REF!</v>
      </c>
      <c r="N203" s="11" t="e">
        <f t="shared" ref="N203:N204" si="143">ROUND(M203*(1+$C$7),2)</f>
        <v>#REF!</v>
      </c>
      <c r="O203" s="11" t="e">
        <f t="shared" ref="O203:O204" si="144">K203*M203</f>
        <v>#REF!</v>
      </c>
      <c r="P203" s="11" t="e">
        <f t="shared" ref="P203:P204" si="145">N203*K203</f>
        <v>#REF!</v>
      </c>
      <c r="Q203" s="96"/>
      <c r="R203" s="96"/>
      <c r="S203" s="12"/>
      <c r="T203" s="97"/>
    </row>
    <row r="204" spans="1:20" s="13" customFormat="1" ht="30" customHeight="1">
      <c r="A204" s="8" t="s">
        <v>579</v>
      </c>
      <c r="B204" s="163" t="e">
        <f>IF(I204="SINAPI",VLOOKUP('PEM MONSENHOR MENDONÇA'!H204,SINAPI,2,),VLOOKUP('PEM MONSENHOR MENDONÇA'!H204,SETOP,3,))</f>
        <v>#REF!</v>
      </c>
      <c r="C204" s="163"/>
      <c r="D204" s="163"/>
      <c r="E204" s="163"/>
      <c r="F204" s="163"/>
      <c r="G204" s="163"/>
      <c r="H204" s="9" t="s">
        <v>30</v>
      </c>
      <c r="I204" s="9" t="s">
        <v>149</v>
      </c>
      <c r="J204" s="9" t="e">
        <f>IF(I204="SINAPI",VLOOKUP('PEM MONSENHOR MENDONÇA'!H204,SINAPI,3,),VLOOKUP('PEM MONSENHOR MENDONÇA'!H204,SETOP,4,))</f>
        <v>#REF!</v>
      </c>
      <c r="K204" s="10">
        <v>463.16</v>
      </c>
      <c r="L204" s="10" t="s">
        <v>22</v>
      </c>
      <c r="M204" s="11" t="e">
        <f>IF(I204="SINAPI",VLOOKUP('PEM MONSENHOR MENDONÇA'!H204,SINAPI,4,),VLOOKUP('PEM MONSENHOR MENDONÇA'!H204,SETOP,5,))</f>
        <v>#REF!</v>
      </c>
      <c r="N204" s="11" t="e">
        <f t="shared" si="143"/>
        <v>#REF!</v>
      </c>
      <c r="O204" s="11" t="e">
        <f t="shared" si="144"/>
        <v>#REF!</v>
      </c>
      <c r="P204" s="11" t="e">
        <f t="shared" si="145"/>
        <v>#REF!</v>
      </c>
      <c r="Q204" s="96"/>
      <c r="R204" s="96"/>
      <c r="S204" s="12"/>
      <c r="T204" s="97"/>
    </row>
    <row r="205" spans="1:20" s="13" customFormat="1" ht="30" customHeight="1">
      <c r="A205" s="8" t="s">
        <v>580</v>
      </c>
      <c r="B205" s="163" t="e">
        <f>IF(I205="SINAPI",VLOOKUP('PEM MONSENHOR MENDONÇA'!H205,SINAPI,2,),VLOOKUP('PEM MONSENHOR MENDONÇA'!H205,SETOP,3,))</f>
        <v>#REF!</v>
      </c>
      <c r="C205" s="163"/>
      <c r="D205" s="163"/>
      <c r="E205" s="163"/>
      <c r="F205" s="163"/>
      <c r="G205" s="163"/>
      <c r="H205" s="9" t="s">
        <v>31</v>
      </c>
      <c r="I205" s="9" t="s">
        <v>149</v>
      </c>
      <c r="J205" s="9" t="e">
        <f>IF(I205="SINAPI",VLOOKUP('PEM MONSENHOR MENDONÇA'!H205,SINAPI,3,),VLOOKUP('PEM MONSENHOR MENDONÇA'!H205,SETOP,4,))</f>
        <v>#REF!</v>
      </c>
      <c r="K205" s="10">
        <v>14.7</v>
      </c>
      <c r="L205" s="10" t="s">
        <v>22</v>
      </c>
      <c r="M205" s="11" t="e">
        <f>IF(I205="SINAPI",VLOOKUP('PEM MONSENHOR MENDONÇA'!H205,SINAPI,4,),VLOOKUP('PEM MONSENHOR MENDONÇA'!H205,SETOP,5,))</f>
        <v>#REF!</v>
      </c>
      <c r="N205" s="11" t="e">
        <f>ROUND(M205*(1+$C$7),2)</f>
        <v>#REF!</v>
      </c>
      <c r="O205" s="11" t="e">
        <f>K205*M205</f>
        <v>#REF!</v>
      </c>
      <c r="P205" s="11" t="e">
        <f>N205*K205</f>
        <v>#REF!</v>
      </c>
      <c r="Q205" s="96"/>
      <c r="R205" s="96"/>
      <c r="S205" s="12"/>
      <c r="T205" s="97"/>
    </row>
    <row r="206" spans="1:20" s="13" customFormat="1" ht="30" customHeight="1">
      <c r="A206" s="8" t="s">
        <v>581</v>
      </c>
      <c r="B206" s="163" t="e">
        <f>IF(I206="SINAPI",VLOOKUP('PEM MONSENHOR MENDONÇA'!H206,SINAPI,2,),VLOOKUP('PEM MONSENHOR MENDONÇA'!H206,SETOP,3,))</f>
        <v>#REF!</v>
      </c>
      <c r="C206" s="163"/>
      <c r="D206" s="163"/>
      <c r="E206" s="163"/>
      <c r="F206" s="163"/>
      <c r="G206" s="163"/>
      <c r="H206" s="9">
        <v>85179</v>
      </c>
      <c r="I206" s="9" t="s">
        <v>149</v>
      </c>
      <c r="J206" s="9" t="e">
        <f>IF(I206="SINAPI",VLOOKUP('PEM MONSENHOR MENDONÇA'!H206,SINAPI,3,),VLOOKUP('PEM MONSENHOR MENDONÇA'!H206,SETOP,4,))</f>
        <v>#REF!</v>
      </c>
      <c r="K206" s="10">
        <v>14.7</v>
      </c>
      <c r="L206" s="10" t="s">
        <v>22</v>
      </c>
      <c r="M206" s="11" t="e">
        <f>IF(I206="SINAPI",VLOOKUP('PEM MONSENHOR MENDONÇA'!H206,SINAPI,4,),VLOOKUP('PEM MONSENHOR MENDONÇA'!H206,SETOP,5,))</f>
        <v>#REF!</v>
      </c>
      <c r="N206" s="11" t="e">
        <f t="shared" ref="N206" si="146">ROUND(M206*(1+$C$7),2)</f>
        <v>#REF!</v>
      </c>
      <c r="O206" s="11" t="e">
        <f t="shared" ref="O206" si="147">K206*M206</f>
        <v>#REF!</v>
      </c>
      <c r="P206" s="11" t="e">
        <f t="shared" ref="P206" si="148">N206*K206</f>
        <v>#REF!</v>
      </c>
      <c r="Q206" s="96"/>
      <c r="R206" s="96"/>
      <c r="S206" s="12"/>
      <c r="T206" s="97"/>
    </row>
    <row r="207" spans="1:20" s="13" customFormat="1" ht="30" customHeight="1">
      <c r="A207" s="8" t="s">
        <v>582</v>
      </c>
      <c r="B207" s="163" t="e">
        <f>IF(I207="SINAPI",VLOOKUP('PEM MONSENHOR MENDONÇA'!H207,SINAPI,2,),VLOOKUP('PEM MONSENHOR MENDONÇA'!H207,SETOP,3,))</f>
        <v>#REF!</v>
      </c>
      <c r="C207" s="163"/>
      <c r="D207" s="163"/>
      <c r="E207" s="163"/>
      <c r="F207" s="163"/>
      <c r="G207" s="163"/>
      <c r="H207" s="9" t="s">
        <v>141</v>
      </c>
      <c r="I207" s="9" t="s">
        <v>33</v>
      </c>
      <c r="J207" s="9" t="e">
        <f>IF(I207="SINAPI",VLOOKUP('PEM MONSENHOR MENDONÇA'!H207,SINAPI,3,),VLOOKUP('PEM MONSENHOR MENDONÇA'!H207,SETOP,4,))</f>
        <v>#REF!</v>
      </c>
      <c r="K207" s="10">
        <v>32.1</v>
      </c>
      <c r="L207" s="10" t="s">
        <v>22</v>
      </c>
      <c r="M207" s="11" t="e">
        <f>IF(I207="SINAPI",VLOOKUP('PEM MONSENHOR MENDONÇA'!H207,SINAPI,4,),VLOOKUP('PEM MONSENHOR MENDONÇA'!H207,SETOP,5,))</f>
        <v>#REF!</v>
      </c>
      <c r="N207" s="11" t="e">
        <f>ROUND(M207*(1+$C$7),2)</f>
        <v>#REF!</v>
      </c>
      <c r="O207" s="11" t="e">
        <f>K207*M207</f>
        <v>#REF!</v>
      </c>
      <c r="P207" s="11" t="e">
        <f>N207*K207</f>
        <v>#REF!</v>
      </c>
      <c r="Q207" s="96"/>
      <c r="R207" s="96"/>
      <c r="S207" s="12"/>
      <c r="T207" s="97"/>
    </row>
    <row r="208" spans="1:20" s="13" customFormat="1" ht="30" customHeight="1">
      <c r="A208" s="8" t="s">
        <v>583</v>
      </c>
      <c r="B208" s="163" t="e">
        <f>IF(I208="SINAPI",VLOOKUP('PEM MONSENHOR MENDONÇA'!H208,SINAPI,2,),VLOOKUP('PEM MONSENHOR MENDONÇA'!H208,SETOP,3,))</f>
        <v>#REF!</v>
      </c>
      <c r="C208" s="163"/>
      <c r="D208" s="163"/>
      <c r="E208" s="163"/>
      <c r="F208" s="163"/>
      <c r="G208" s="163"/>
      <c r="H208" s="9" t="s">
        <v>140</v>
      </c>
      <c r="I208" s="9" t="s">
        <v>33</v>
      </c>
      <c r="J208" s="9" t="e">
        <f>IF(I208="SINAPI",VLOOKUP('PEM MONSENHOR MENDONÇA'!H208,SINAPI,3,),VLOOKUP('PEM MONSENHOR MENDONÇA'!H208,SETOP,4,))</f>
        <v>#REF!</v>
      </c>
      <c r="K208" s="10">
        <v>4.07</v>
      </c>
      <c r="L208" s="10" t="s">
        <v>22</v>
      </c>
      <c r="M208" s="11" t="e">
        <f>IF(I208="SINAPI",VLOOKUP('PEM MONSENHOR MENDONÇA'!H208,SINAPI,4,),VLOOKUP('PEM MONSENHOR MENDONÇA'!H208,SETOP,5,))</f>
        <v>#REF!</v>
      </c>
      <c r="N208" s="11" t="e">
        <f>ROUND(M208*(1+$C$7),2)</f>
        <v>#REF!</v>
      </c>
      <c r="O208" s="11" t="e">
        <f>K208*M208</f>
        <v>#REF!</v>
      </c>
      <c r="P208" s="11" t="e">
        <f>N208*K208</f>
        <v>#REF!</v>
      </c>
      <c r="Q208" s="96"/>
      <c r="R208" s="96"/>
      <c r="S208" s="12"/>
      <c r="T208" s="97"/>
    </row>
    <row r="209" spans="1:20" s="13" customFormat="1" ht="30" customHeight="1">
      <c r="A209" s="98" t="s">
        <v>584</v>
      </c>
      <c r="B209" s="165" t="s">
        <v>367</v>
      </c>
      <c r="C209" s="165"/>
      <c r="D209" s="165"/>
      <c r="E209" s="165"/>
      <c r="F209" s="165"/>
      <c r="G209" s="165"/>
      <c r="H209" s="98"/>
      <c r="I209" s="98"/>
      <c r="J209" s="98"/>
      <c r="K209" s="98"/>
      <c r="L209" s="99"/>
      <c r="M209" s="98"/>
      <c r="N209" s="98"/>
      <c r="O209" s="118"/>
      <c r="P209" s="118"/>
      <c r="Q209" s="96"/>
      <c r="R209" s="96"/>
      <c r="S209" s="12"/>
      <c r="T209" s="97"/>
    </row>
    <row r="210" spans="1:20" s="13" customFormat="1" ht="30" customHeight="1">
      <c r="A210" s="8" t="s">
        <v>585</v>
      </c>
      <c r="B210" s="163" t="e">
        <f>IF(I210="SINAPI",VLOOKUP('PEM MONSENHOR MENDONÇA'!H210,SINAPI,2,),VLOOKUP('PEM MONSENHOR MENDONÇA'!H210,SETOP,3,))</f>
        <v>#REF!</v>
      </c>
      <c r="C210" s="163"/>
      <c r="D210" s="163"/>
      <c r="E210" s="163"/>
      <c r="F210" s="163"/>
      <c r="G210" s="163"/>
      <c r="H210" s="9">
        <v>38404</v>
      </c>
      <c r="I210" s="9" t="s">
        <v>149</v>
      </c>
      <c r="J210" s="9" t="e">
        <f>IF(I210="SINAPI",VLOOKUP('PEM MONSENHOR MENDONÇA'!H210,SINAPI,3,),VLOOKUP('PEM MONSENHOR MENDONÇA'!H210,SETOP,4,))</f>
        <v>#REF!</v>
      </c>
      <c r="K210" s="10">
        <v>1.26</v>
      </c>
      <c r="L210" s="10" t="s">
        <v>22</v>
      </c>
      <c r="M210" s="11" t="e">
        <f>IF(I210="SINAPI",VLOOKUP('PEM MONSENHOR MENDONÇA'!H210,SINAPI,4,),VLOOKUP('PEM MONSENHOR MENDONÇA'!H210,SETOP,5,))</f>
        <v>#REF!</v>
      </c>
      <c r="N210" s="11" t="e">
        <f>ROUND(M210*(1+$C$7),2)</f>
        <v>#REF!</v>
      </c>
      <c r="O210" s="11" t="e">
        <f>K210*M210</f>
        <v>#REF!</v>
      </c>
      <c r="P210" s="11" t="e">
        <f>N210*K210</f>
        <v>#REF!</v>
      </c>
      <c r="Q210" s="96"/>
      <c r="R210" s="96"/>
      <c r="S210" s="12"/>
      <c r="T210" s="97"/>
    </row>
    <row r="211" spans="1:20" s="13" customFormat="1" ht="30" customHeight="1">
      <c r="A211" s="8" t="s">
        <v>586</v>
      </c>
      <c r="B211" s="163" t="e">
        <f>IF(I211="SINAPI",VLOOKUP('PEM MONSENHOR MENDONÇA'!H211,SINAPI,2,),VLOOKUP('PEM MONSENHOR MENDONÇA'!H211,SETOP,3,))</f>
        <v>#REF!</v>
      </c>
      <c r="C211" s="163"/>
      <c r="D211" s="163"/>
      <c r="E211" s="163"/>
      <c r="F211" s="163"/>
      <c r="G211" s="163"/>
      <c r="H211" s="9">
        <v>99855</v>
      </c>
      <c r="I211" s="9" t="s">
        <v>149</v>
      </c>
      <c r="J211" s="9" t="e">
        <f>IF(I211="SINAPI",VLOOKUP('PEM MONSENHOR MENDONÇA'!H211,SINAPI,3,),VLOOKUP('PEM MONSENHOR MENDONÇA'!H211,SETOP,4,))</f>
        <v>#REF!</v>
      </c>
      <c r="K211" s="10">
        <v>17.559999999999999</v>
      </c>
      <c r="L211" s="10" t="s">
        <v>22</v>
      </c>
      <c r="M211" s="11" t="e">
        <f>IF(I211="SINAPI",VLOOKUP('PEM MONSENHOR MENDONÇA'!H211,SINAPI,4,),VLOOKUP('PEM MONSENHOR MENDONÇA'!H211,SETOP,5,))</f>
        <v>#REF!</v>
      </c>
      <c r="N211" s="11" t="e">
        <f t="shared" ref="N211" si="149">ROUND(M211*(1+$C$7),2)</f>
        <v>#REF!</v>
      </c>
      <c r="O211" s="11" t="e">
        <f t="shared" ref="O211" si="150">K211*M211</f>
        <v>#REF!</v>
      </c>
      <c r="P211" s="11" t="e">
        <f t="shared" ref="P211" si="151">N211*K211</f>
        <v>#REF!</v>
      </c>
      <c r="Q211" s="96"/>
      <c r="R211" s="96"/>
      <c r="S211" s="12"/>
      <c r="T211" s="97"/>
    </row>
    <row r="212" spans="1:20" s="13" customFormat="1" ht="50.1" customHeight="1">
      <c r="A212" s="8" t="s">
        <v>587</v>
      </c>
      <c r="B212" s="163" t="e">
        <f>IF(I212="SINAPI",VLOOKUP('PEM MONSENHOR MENDONÇA'!H212,SINAPI,2,),VLOOKUP('PEM MONSENHOR MENDONÇA'!H212,SETOP,3,))</f>
        <v>#REF!</v>
      </c>
      <c r="C212" s="163"/>
      <c r="D212" s="163"/>
      <c r="E212" s="163"/>
      <c r="F212" s="163"/>
      <c r="G212" s="163"/>
      <c r="H212" s="9">
        <v>99837</v>
      </c>
      <c r="I212" s="9" t="s">
        <v>149</v>
      </c>
      <c r="J212" s="9" t="e">
        <f>IF(I212="SINAPI",VLOOKUP('PEM MONSENHOR MENDONÇA'!H212,SINAPI,3,),VLOOKUP('PEM MONSENHOR MENDONÇA'!H212,SETOP,4,))</f>
        <v>#REF!</v>
      </c>
      <c r="K212" s="10">
        <v>1.5</v>
      </c>
      <c r="L212" s="10" t="s">
        <v>22</v>
      </c>
      <c r="M212" s="11" t="e">
        <f>IF(I212="SINAPI",VLOOKUP('PEM MONSENHOR MENDONÇA'!H212,SINAPI,4,),VLOOKUP('PEM MONSENHOR MENDONÇA'!H212,SETOP,5,))</f>
        <v>#REF!</v>
      </c>
      <c r="N212" s="11" t="e">
        <f>ROUND(M212*(1+$C$7),2)</f>
        <v>#REF!</v>
      </c>
      <c r="O212" s="11" t="e">
        <f>K212*M212</f>
        <v>#REF!</v>
      </c>
      <c r="P212" s="11" t="e">
        <f>N212*K212</f>
        <v>#REF!</v>
      </c>
      <c r="Q212" s="96"/>
      <c r="R212" s="96"/>
      <c r="S212" s="12"/>
      <c r="T212" s="97"/>
    </row>
    <row r="213" spans="1:20" s="13" customFormat="1" ht="30" customHeight="1">
      <c r="A213" s="41"/>
      <c r="B213" s="41"/>
      <c r="C213" s="41"/>
      <c r="D213" s="41"/>
      <c r="E213" s="41"/>
      <c r="F213" s="41"/>
      <c r="G213" s="41"/>
      <c r="H213" s="161" t="str">
        <f>"SUBTOTAL "&amp;$B$70</f>
        <v>SUBTOTAL REFORMA</v>
      </c>
      <c r="I213" s="161"/>
      <c r="J213" s="161"/>
      <c r="K213" s="161"/>
      <c r="L213" s="161"/>
      <c r="M213" s="161"/>
      <c r="N213" s="162"/>
      <c r="O213" s="42" t="e">
        <f>SUM(O72:O212)</f>
        <v>#REF!</v>
      </c>
      <c r="P213" s="42" t="e">
        <f>SUM(P72:P212)</f>
        <v>#REF!</v>
      </c>
      <c r="Q213" s="93"/>
      <c r="R213" s="93"/>
      <c r="S213" s="4"/>
      <c r="T213" s="87"/>
    </row>
    <row r="214" spans="1:20" s="13" customFormat="1" ht="30" customHeight="1">
      <c r="A214" s="70">
        <v>7</v>
      </c>
      <c r="B214" s="169" t="s">
        <v>212</v>
      </c>
      <c r="C214" s="169"/>
      <c r="D214" s="169"/>
      <c r="E214" s="169"/>
      <c r="F214" s="169"/>
      <c r="G214" s="169"/>
      <c r="H214" s="70"/>
      <c r="I214" s="70"/>
      <c r="J214" s="70"/>
      <c r="K214" s="70"/>
      <c r="L214" s="71"/>
      <c r="M214" s="70"/>
      <c r="N214" s="70"/>
      <c r="O214" s="103"/>
      <c r="P214" s="103"/>
      <c r="Q214" s="93"/>
      <c r="R214" s="93"/>
      <c r="S214" s="4"/>
      <c r="T214" s="87"/>
    </row>
    <row r="215" spans="1:20" s="13" customFormat="1" ht="30" customHeight="1">
      <c r="A215" s="72" t="s">
        <v>197</v>
      </c>
      <c r="B215" s="184" t="s">
        <v>182</v>
      </c>
      <c r="C215" s="184"/>
      <c r="D215" s="184"/>
      <c r="E215" s="184"/>
      <c r="F215" s="184"/>
      <c r="G215" s="184"/>
      <c r="H215" s="73"/>
      <c r="I215" s="73"/>
      <c r="J215" s="73"/>
      <c r="K215" s="73"/>
      <c r="L215" s="73"/>
      <c r="M215" s="73"/>
      <c r="N215" s="73"/>
      <c r="O215" s="117"/>
      <c r="P215" s="117"/>
      <c r="Q215" s="93"/>
      <c r="R215" s="93"/>
      <c r="S215" s="4"/>
      <c r="T215" s="87"/>
    </row>
    <row r="216" spans="1:20" s="13" customFormat="1" ht="50.1" customHeight="1">
      <c r="A216" s="2" t="s">
        <v>372</v>
      </c>
      <c r="B216" s="164" t="e">
        <f>IF(I216="SINAPI",VLOOKUP('PEM MONSENHOR MENDONÇA'!H216,SINAPI,2,),VLOOKUP('PEM MONSENHOR MENDONÇA'!H216,SETOP,3,))</f>
        <v>#REF!</v>
      </c>
      <c r="C216" s="164"/>
      <c r="D216" s="164"/>
      <c r="E216" s="164"/>
      <c r="F216" s="164"/>
      <c r="G216" s="164"/>
      <c r="H216" s="22">
        <v>87467</v>
      </c>
      <c r="I216" s="22" t="s">
        <v>149</v>
      </c>
      <c r="J216" s="22" t="e">
        <f>IF(I216="SINAPI",VLOOKUP('PEM MONSENHOR MENDONÇA'!H216,SINAPI,3,),VLOOKUP('PEM MONSENHOR MENDONÇA'!H216,SETOP,4,))</f>
        <v>#REF!</v>
      </c>
      <c r="K216" s="3">
        <v>237.92</v>
      </c>
      <c r="L216" s="3" t="s">
        <v>22</v>
      </c>
      <c r="M216" s="23" t="e">
        <f>IF(I216="SINAPI",VLOOKUP('PEM MONSENHOR MENDONÇA'!H216,SINAPI,4,),VLOOKUP('PEM MONSENHOR MENDONÇA'!H216,SETOP,5,))</f>
        <v>#REF!</v>
      </c>
      <c r="N216" s="23" t="e">
        <f>ROUND(M216*(1+$C$7),2)</f>
        <v>#REF!</v>
      </c>
      <c r="O216" s="23" t="e">
        <f>K216*M216</f>
        <v>#REF!</v>
      </c>
      <c r="P216" s="23" t="e">
        <f>N216*K216</f>
        <v>#REF!</v>
      </c>
      <c r="Q216" s="93"/>
      <c r="R216" s="93"/>
      <c r="S216" s="4"/>
      <c r="T216" s="87"/>
    </row>
    <row r="217" spans="1:20" s="13" customFormat="1" ht="50.1" customHeight="1">
      <c r="A217" s="2" t="s">
        <v>373</v>
      </c>
      <c r="B217" s="164" t="e">
        <f>IF(I217="SINAPI",VLOOKUP('PEM MONSENHOR MENDONÇA'!H217,SINAPI,2,),VLOOKUP('PEM MONSENHOR MENDONÇA'!H217,SETOP,3,))</f>
        <v>#REF!</v>
      </c>
      <c r="C217" s="164"/>
      <c r="D217" s="164"/>
      <c r="E217" s="164"/>
      <c r="F217" s="164"/>
      <c r="G217" s="164"/>
      <c r="H217" s="22">
        <v>87455</v>
      </c>
      <c r="I217" s="22" t="s">
        <v>149</v>
      </c>
      <c r="J217" s="22" t="e">
        <f>IF(I217="SINAPI",VLOOKUP('PEM MONSENHOR MENDONÇA'!H217,SINAPI,3,),VLOOKUP('PEM MONSENHOR MENDONÇA'!H217,SETOP,4,))</f>
        <v>#REF!</v>
      </c>
      <c r="K217" s="3">
        <v>150.44</v>
      </c>
      <c r="L217" s="3" t="s">
        <v>22</v>
      </c>
      <c r="M217" s="23" t="e">
        <f>IF(I217="SINAPI",VLOOKUP('PEM MONSENHOR MENDONÇA'!H217,SINAPI,4,),VLOOKUP('PEM MONSENHOR MENDONÇA'!H217,SETOP,5,))</f>
        <v>#REF!</v>
      </c>
      <c r="N217" s="23" t="e">
        <f>ROUND(M217*(1+$C$7),2)</f>
        <v>#REF!</v>
      </c>
      <c r="O217" s="23" t="e">
        <f>K217*M217</f>
        <v>#REF!</v>
      </c>
      <c r="P217" s="23" t="e">
        <f>N217*K217</f>
        <v>#REF!</v>
      </c>
      <c r="Q217" s="93"/>
      <c r="R217" s="93"/>
      <c r="S217" s="4"/>
      <c r="T217" s="87"/>
    </row>
    <row r="218" spans="1:20" s="13" customFormat="1" ht="30" customHeight="1">
      <c r="A218" s="98" t="s">
        <v>198</v>
      </c>
      <c r="B218" s="165" t="s">
        <v>183</v>
      </c>
      <c r="C218" s="165"/>
      <c r="D218" s="165"/>
      <c r="E218" s="165"/>
      <c r="F218" s="165"/>
      <c r="G218" s="165"/>
      <c r="H218" s="98"/>
      <c r="I218" s="98"/>
      <c r="J218" s="98"/>
      <c r="K218" s="98"/>
      <c r="L218" s="99"/>
      <c r="M218" s="98"/>
      <c r="N218" s="98"/>
      <c r="O218" s="118"/>
      <c r="P218" s="118"/>
      <c r="Q218" s="96"/>
      <c r="R218" s="96"/>
      <c r="S218" s="12"/>
      <c r="T218" s="97"/>
    </row>
    <row r="219" spans="1:20" s="13" customFormat="1" ht="50.1" customHeight="1">
      <c r="A219" s="2" t="s">
        <v>374</v>
      </c>
      <c r="B219" s="180" t="e">
        <f>IF(I219="SINAPI",VLOOKUP('PEM MONSENHOR MENDONÇA'!H219,SINAPI,2,),VLOOKUP('PEM MONSENHOR MENDONÇA'!H219,SETOP,3,))</f>
        <v>#REF!</v>
      </c>
      <c r="C219" s="180"/>
      <c r="D219" s="180"/>
      <c r="E219" s="180"/>
      <c r="F219" s="180"/>
      <c r="G219" s="181"/>
      <c r="H219" s="22">
        <v>87455</v>
      </c>
      <c r="I219" s="22" t="s">
        <v>149</v>
      </c>
      <c r="J219" s="22" t="e">
        <f>IF(I219="SINAPI",VLOOKUP('PEM MONSENHOR MENDONÇA'!H219,SINAPI,3,),VLOOKUP('PEM MONSENHOR MENDONÇA'!H219,SETOP,4,))</f>
        <v>#REF!</v>
      </c>
      <c r="K219" s="3">
        <v>182.18</v>
      </c>
      <c r="L219" s="3" t="s">
        <v>22</v>
      </c>
      <c r="M219" s="23" t="e">
        <f>IF(I219="SINAPI",VLOOKUP('PEM MONSENHOR MENDONÇA'!H219,SINAPI,4,),VLOOKUP('PEM MONSENHOR MENDONÇA'!H219,SETOP,5,))</f>
        <v>#REF!</v>
      </c>
      <c r="N219" s="23" t="e">
        <f>ROUND(M219*(1+$C$7),2)</f>
        <v>#REF!</v>
      </c>
      <c r="O219" s="23" t="e">
        <f>K219*M219</f>
        <v>#REF!</v>
      </c>
      <c r="P219" s="23" t="e">
        <f>N219*K219</f>
        <v>#REF!</v>
      </c>
      <c r="Q219" s="93"/>
      <c r="R219" s="93"/>
      <c r="S219" s="4"/>
      <c r="T219" s="87"/>
    </row>
    <row r="220" spans="1:20" s="13" customFormat="1" ht="30" customHeight="1">
      <c r="A220" s="98" t="s">
        <v>352</v>
      </c>
      <c r="B220" s="165" t="s">
        <v>184</v>
      </c>
      <c r="C220" s="165"/>
      <c r="D220" s="165"/>
      <c r="E220" s="165"/>
      <c r="F220" s="165"/>
      <c r="G220" s="165"/>
      <c r="H220" s="98"/>
      <c r="I220" s="98"/>
      <c r="J220" s="98"/>
      <c r="K220" s="98"/>
      <c r="L220" s="99"/>
      <c r="M220" s="98"/>
      <c r="N220" s="98"/>
      <c r="O220" s="118"/>
      <c r="P220" s="118"/>
      <c r="Q220" s="96"/>
      <c r="R220" s="96"/>
      <c r="S220" s="12"/>
      <c r="T220" s="97"/>
    </row>
    <row r="221" spans="1:20" s="13" customFormat="1" ht="30" customHeight="1">
      <c r="A221" s="2" t="s">
        <v>375</v>
      </c>
      <c r="B221" s="164" t="e">
        <f>IF(I221="SINAPI",VLOOKUP('PEM MONSENHOR MENDONÇA'!H221,SINAPI,2,),VLOOKUP('PEM MONSENHOR MENDONÇA'!H221,SETOP,3,))</f>
        <v>#REF!</v>
      </c>
      <c r="C221" s="164"/>
      <c r="D221" s="164"/>
      <c r="E221" s="164"/>
      <c r="F221" s="164"/>
      <c r="G221" s="164"/>
      <c r="H221" s="22">
        <v>10698</v>
      </c>
      <c r="I221" s="22" t="s">
        <v>149</v>
      </c>
      <c r="J221" s="22" t="e">
        <f>IF(I221="SINAPI",VLOOKUP('PEM MONSENHOR MENDONÇA'!H221,SINAPI,3,),VLOOKUP('PEM MONSENHOR MENDONÇA'!H221,SETOP,4,))</f>
        <v>#REF!</v>
      </c>
      <c r="K221" s="3">
        <v>26.05</v>
      </c>
      <c r="L221" s="3" t="s">
        <v>22</v>
      </c>
      <c r="M221" s="23" t="e">
        <f>IF(I221="SINAPI",VLOOKUP('PEM MONSENHOR MENDONÇA'!H221,SINAPI,4,),VLOOKUP('PEM MONSENHOR MENDONÇA'!H221,SETOP,5,))</f>
        <v>#REF!</v>
      </c>
      <c r="N221" s="23" t="e">
        <f>ROUND(M221*(1+$C$7),2)</f>
        <v>#REF!</v>
      </c>
      <c r="O221" s="23" t="e">
        <f>K221*M221</f>
        <v>#REF!</v>
      </c>
      <c r="P221" s="23" t="e">
        <f>N221*K221</f>
        <v>#REF!</v>
      </c>
      <c r="Q221" s="93"/>
      <c r="R221" s="93"/>
      <c r="S221" s="4"/>
      <c r="T221" s="87"/>
    </row>
    <row r="222" spans="1:20" s="13" customFormat="1" ht="30" customHeight="1">
      <c r="A222" s="2" t="s">
        <v>376</v>
      </c>
      <c r="B222" s="164" t="e">
        <f>IF(I222="SINAPI",VLOOKUP('PEM MONSENHOR MENDONÇA'!H222,SINAPI,2,),VLOOKUP('PEM MONSENHOR MENDONÇA'!H222,SETOP,3,))</f>
        <v>#REF!</v>
      </c>
      <c r="C222" s="164"/>
      <c r="D222" s="164"/>
      <c r="E222" s="164"/>
      <c r="F222" s="164"/>
      <c r="G222" s="164"/>
      <c r="H222" s="22">
        <v>90820</v>
      </c>
      <c r="I222" s="22" t="s">
        <v>149</v>
      </c>
      <c r="J222" s="22" t="e">
        <f>IF(I222="SINAPI",VLOOKUP('PEM MONSENHOR MENDONÇA'!H222,SINAPI,3,),VLOOKUP('PEM MONSENHOR MENDONÇA'!H222,SETOP,4,))</f>
        <v>#REF!</v>
      </c>
      <c r="K222" s="3">
        <v>6</v>
      </c>
      <c r="L222" s="3" t="s">
        <v>22</v>
      </c>
      <c r="M222" s="23" t="e">
        <f>IF(I222="SINAPI",VLOOKUP('PEM MONSENHOR MENDONÇA'!H222,SINAPI,4,),VLOOKUP('PEM MONSENHOR MENDONÇA'!H222,SETOP,5,))</f>
        <v>#REF!</v>
      </c>
      <c r="N222" s="23" t="e">
        <f>ROUND(M222*(1+$C$7),2)</f>
        <v>#REF!</v>
      </c>
      <c r="O222" s="23" t="e">
        <f>K222*M222</f>
        <v>#REF!</v>
      </c>
      <c r="P222" s="23" t="e">
        <f>N222*K222</f>
        <v>#REF!</v>
      </c>
      <c r="Q222" s="93"/>
      <c r="R222" s="93"/>
      <c r="S222" s="4"/>
      <c r="T222" s="87"/>
    </row>
    <row r="223" spans="1:20" s="13" customFormat="1" ht="30" customHeight="1">
      <c r="A223" s="2" t="s">
        <v>377</v>
      </c>
      <c r="B223" s="164" t="e">
        <f>IF(I223="SINAPI",VLOOKUP('PEM MONSENHOR MENDONÇA'!H223,SINAPI,2,),VLOOKUP('PEM MONSENHOR MENDONÇA'!H223,SETOP,3,))</f>
        <v>#REF!</v>
      </c>
      <c r="C223" s="164"/>
      <c r="D223" s="164"/>
      <c r="E223" s="164"/>
      <c r="F223" s="164"/>
      <c r="G223" s="164"/>
      <c r="H223" s="22">
        <v>91305</v>
      </c>
      <c r="I223" s="22" t="s">
        <v>149</v>
      </c>
      <c r="J223" s="22" t="e">
        <f>IF(I223="SINAPI",VLOOKUP('PEM MONSENHOR MENDONÇA'!H223,SINAPI,3,),VLOOKUP('PEM MONSENHOR MENDONÇA'!H223,SETOP,4,))</f>
        <v>#REF!</v>
      </c>
      <c r="K223" s="3">
        <v>6</v>
      </c>
      <c r="L223" s="3" t="s">
        <v>22</v>
      </c>
      <c r="M223" s="23" t="e">
        <f>IF(I223="SINAPI",VLOOKUP('PEM MONSENHOR MENDONÇA'!H223,SINAPI,4,),VLOOKUP('PEM MONSENHOR MENDONÇA'!H223,SETOP,5,))</f>
        <v>#REF!</v>
      </c>
      <c r="N223" s="23" t="e">
        <f>ROUND(M223*(1+$C$7),2)</f>
        <v>#REF!</v>
      </c>
      <c r="O223" s="23" t="e">
        <f>K223*M223</f>
        <v>#REF!</v>
      </c>
      <c r="P223" s="23" t="e">
        <f>N223*K223</f>
        <v>#REF!</v>
      </c>
      <c r="Q223" s="93"/>
      <c r="R223" s="93"/>
      <c r="S223" s="4"/>
      <c r="T223" s="87"/>
    </row>
    <row r="224" spans="1:20" s="13" customFormat="1" ht="30" customHeight="1">
      <c r="A224" s="41"/>
      <c r="B224" s="41"/>
      <c r="C224" s="41"/>
      <c r="D224" s="41"/>
      <c r="E224" s="41"/>
      <c r="F224" s="41"/>
      <c r="G224" s="41"/>
      <c r="H224" s="161" t="str">
        <f>"SUBTOTAL "&amp;$B$214</f>
        <v>SUBTOTAL SISTEMA VERTICAL</v>
      </c>
      <c r="I224" s="161"/>
      <c r="J224" s="161"/>
      <c r="K224" s="161"/>
      <c r="L224" s="161"/>
      <c r="M224" s="161"/>
      <c r="N224" s="162"/>
      <c r="O224" s="42" t="e">
        <f>SUM(O216:O223)</f>
        <v>#REF!</v>
      </c>
      <c r="P224" s="42" t="e">
        <f>SUM(P216:P223)</f>
        <v>#REF!</v>
      </c>
      <c r="Q224" s="93"/>
      <c r="R224" s="93"/>
      <c r="S224" s="4"/>
      <c r="T224" s="87"/>
    </row>
    <row r="225" spans="1:20" s="13" customFormat="1" ht="30" customHeight="1">
      <c r="A225" s="70">
        <v>8</v>
      </c>
      <c r="B225" s="169" t="s">
        <v>185</v>
      </c>
      <c r="C225" s="169"/>
      <c r="D225" s="169"/>
      <c r="E225" s="169"/>
      <c r="F225" s="169"/>
      <c r="G225" s="169"/>
      <c r="H225" s="70"/>
      <c r="I225" s="70"/>
      <c r="J225" s="70"/>
      <c r="K225" s="70"/>
      <c r="L225" s="71"/>
      <c r="M225" s="70"/>
      <c r="N225" s="70"/>
      <c r="O225" s="103"/>
      <c r="P225" s="103"/>
      <c r="Q225" s="93"/>
      <c r="R225" s="93"/>
      <c r="S225" s="4"/>
      <c r="T225" s="87"/>
    </row>
    <row r="226" spans="1:20" s="13" customFormat="1" ht="30" customHeight="1">
      <c r="A226" s="98" t="s">
        <v>200</v>
      </c>
      <c r="B226" s="165" t="s">
        <v>186</v>
      </c>
      <c r="C226" s="165"/>
      <c r="D226" s="165"/>
      <c r="E226" s="165"/>
      <c r="F226" s="165"/>
      <c r="G226" s="165"/>
      <c r="H226" s="98"/>
      <c r="I226" s="98"/>
      <c r="J226" s="98"/>
      <c r="K226" s="98"/>
      <c r="L226" s="99"/>
      <c r="M226" s="98"/>
      <c r="N226" s="98"/>
      <c r="O226" s="118"/>
      <c r="P226" s="118"/>
      <c r="Q226" s="96"/>
      <c r="R226" s="96"/>
      <c r="S226" s="12"/>
      <c r="T226" s="97"/>
    </row>
    <row r="227" spans="1:20" s="13" customFormat="1" ht="75" customHeight="1">
      <c r="A227" s="2" t="s">
        <v>588</v>
      </c>
      <c r="B227" s="164" t="s">
        <v>345</v>
      </c>
      <c r="C227" s="164"/>
      <c r="D227" s="164"/>
      <c r="E227" s="164"/>
      <c r="F227" s="164"/>
      <c r="G227" s="164"/>
      <c r="H227" s="9" t="s">
        <v>368</v>
      </c>
      <c r="I227" s="22" t="s">
        <v>211</v>
      </c>
      <c r="J227" s="22" t="s">
        <v>160</v>
      </c>
      <c r="K227" s="3">
        <v>6</v>
      </c>
      <c r="L227" s="3" t="s">
        <v>22</v>
      </c>
      <c r="M227" s="23" t="e">
        <f>COMPOSIÇÃO!I4</f>
        <v>#REF!</v>
      </c>
      <c r="N227" s="23" t="e">
        <f>ROUND(M227*(1+$C$7),2)</f>
        <v>#REF!</v>
      </c>
      <c r="O227" s="23" t="e">
        <f>K227*M227</f>
        <v>#REF!</v>
      </c>
      <c r="P227" s="23" t="e">
        <f>N227*K227</f>
        <v>#REF!</v>
      </c>
      <c r="Q227" s="93"/>
      <c r="R227" s="93"/>
      <c r="S227" s="4"/>
      <c r="T227" s="87"/>
    </row>
    <row r="228" spans="1:20" s="13" customFormat="1" ht="30" customHeight="1">
      <c r="A228" s="2" t="s">
        <v>589</v>
      </c>
      <c r="B228" s="164" t="e">
        <f>IF(I228="SINAPI",VLOOKUP('PEM MONSENHOR MENDONÇA'!H228,SINAPI,2,),VLOOKUP('PEM MONSENHOR MENDONÇA'!H228,SETOP,3,))</f>
        <v>#REF!</v>
      </c>
      <c r="C228" s="164"/>
      <c r="D228" s="164"/>
      <c r="E228" s="164"/>
      <c r="F228" s="164"/>
      <c r="G228" s="164"/>
      <c r="H228" s="22">
        <v>90844</v>
      </c>
      <c r="I228" s="22" t="s">
        <v>149</v>
      </c>
      <c r="J228" s="22" t="e">
        <f>IF(I228="SINAPI",VLOOKUP('PEM MONSENHOR MENDONÇA'!H228,SINAPI,3,),VLOOKUP('PEM MONSENHOR MENDONÇA'!H228,SETOP,4,))</f>
        <v>#REF!</v>
      </c>
      <c r="K228" s="3">
        <v>4</v>
      </c>
      <c r="L228" s="3" t="s">
        <v>22</v>
      </c>
      <c r="M228" s="23" t="e">
        <f>IF(I228="SINAPI",VLOOKUP('PEM MONSENHOR MENDONÇA'!H228,SINAPI,4,),VLOOKUP('PEM MONSENHOR MENDONÇA'!H228,SETOP,5,))</f>
        <v>#REF!</v>
      </c>
      <c r="N228" s="23" t="e">
        <f>ROUND(M228*(1+$C$7),2)</f>
        <v>#REF!</v>
      </c>
      <c r="O228" s="23" t="e">
        <f>K228*M228</f>
        <v>#REF!</v>
      </c>
      <c r="P228" s="23" t="e">
        <f>N228*K228</f>
        <v>#REF!</v>
      </c>
      <c r="Q228" s="93"/>
      <c r="R228" s="93"/>
      <c r="S228" s="4"/>
      <c r="T228" s="87"/>
    </row>
    <row r="229" spans="1:20" s="13" customFormat="1" ht="30" customHeight="1">
      <c r="A229" s="2" t="s">
        <v>590</v>
      </c>
      <c r="B229" s="164" t="e">
        <f>IF(I229="SINAPI",VLOOKUP('PEM MONSENHOR MENDONÇA'!H229,SINAPI,2,),VLOOKUP('PEM MONSENHOR MENDONÇA'!H229,SETOP,3,))</f>
        <v>#REF!</v>
      </c>
      <c r="C229" s="164"/>
      <c r="D229" s="164"/>
      <c r="E229" s="164"/>
      <c r="F229" s="164"/>
      <c r="G229" s="164"/>
      <c r="H229" s="22">
        <v>88309</v>
      </c>
      <c r="I229" s="22" t="s">
        <v>149</v>
      </c>
      <c r="J229" s="22" t="e">
        <f>IF(I229="SINAPI",VLOOKUP('PEM MONSENHOR MENDONÇA'!H229,SINAPI,3,),VLOOKUP('PEM MONSENHOR MENDONÇA'!H229,SETOP,4,))</f>
        <v>#REF!</v>
      </c>
      <c r="K229" s="3">
        <v>16.2</v>
      </c>
      <c r="L229" s="3" t="s">
        <v>22</v>
      </c>
      <c r="M229" s="23" t="e">
        <f>IF(I229="SINAPI",VLOOKUP('PEM MONSENHOR MENDONÇA'!H229,SINAPI,4,),VLOOKUP('PEM MONSENHOR MENDONÇA'!H229,SETOP,5,))</f>
        <v>#REF!</v>
      </c>
      <c r="N229" s="23" t="e">
        <f>ROUND(M229*(1+$C$7),2)</f>
        <v>#REF!</v>
      </c>
      <c r="O229" s="23" t="e">
        <f>K229*M229</f>
        <v>#REF!</v>
      </c>
      <c r="P229" s="23" t="e">
        <f>N229*K229</f>
        <v>#REF!</v>
      </c>
      <c r="Q229" s="93"/>
      <c r="R229" s="93"/>
      <c r="S229" s="4"/>
      <c r="T229" s="87"/>
    </row>
    <row r="230" spans="1:20" s="13" customFormat="1" ht="30" customHeight="1">
      <c r="A230" s="98" t="s">
        <v>378</v>
      </c>
      <c r="B230" s="172" t="s">
        <v>190</v>
      </c>
      <c r="C230" s="172"/>
      <c r="D230" s="172"/>
      <c r="E230" s="172"/>
      <c r="F230" s="172"/>
      <c r="G230" s="172"/>
      <c r="H230" s="98"/>
      <c r="I230" s="98"/>
      <c r="J230" s="98"/>
      <c r="K230" s="98"/>
      <c r="L230" s="99"/>
      <c r="M230" s="98"/>
      <c r="N230" s="98"/>
      <c r="O230" s="118"/>
      <c r="P230" s="118"/>
      <c r="Q230" s="96"/>
      <c r="R230" s="96"/>
      <c r="S230" s="12"/>
      <c r="T230" s="97"/>
    </row>
    <row r="231" spans="1:20" s="13" customFormat="1" ht="30" customHeight="1">
      <c r="A231" s="2" t="s">
        <v>591</v>
      </c>
      <c r="B231" s="164" t="e">
        <f>IF(I231="SINAPI",VLOOKUP('PEM MONSENHOR MENDONÇA'!H231,SINAPI,2,),VLOOKUP('PEM MONSENHOR MENDONÇA'!H231,SETOP,3,))</f>
        <v>#REF!</v>
      </c>
      <c r="C231" s="164"/>
      <c r="D231" s="164"/>
      <c r="E231" s="164"/>
      <c r="F231" s="164"/>
      <c r="G231" s="164"/>
      <c r="H231" s="22" t="s">
        <v>48</v>
      </c>
      <c r="I231" s="22" t="s">
        <v>33</v>
      </c>
      <c r="J231" s="22" t="e">
        <f>IF(I231="SINAPI",VLOOKUP('PEM MONSENHOR MENDONÇA'!H231,SINAPI,3,),VLOOKUP('PEM MONSENHOR MENDONÇA'!H231,SETOP,4,))</f>
        <v>#REF!</v>
      </c>
      <c r="K231" s="3">
        <v>2</v>
      </c>
      <c r="L231" s="3" t="s">
        <v>22</v>
      </c>
      <c r="M231" s="23" t="e">
        <f>IF(I231="SINAPI",VLOOKUP('PEM MONSENHOR MENDONÇA'!H231,SINAPI,4,),VLOOKUP('PEM MONSENHOR MENDONÇA'!H231,SETOP,5,))</f>
        <v>#REF!</v>
      </c>
      <c r="N231" s="23" t="e">
        <f>ROUND(M231*(1+$C$7),2)</f>
        <v>#REF!</v>
      </c>
      <c r="O231" s="23" t="e">
        <f>K231*M231</f>
        <v>#REF!</v>
      </c>
      <c r="P231" s="23" t="e">
        <f>N231*K231</f>
        <v>#REF!</v>
      </c>
      <c r="Q231" s="93"/>
      <c r="R231" s="93"/>
      <c r="S231" s="4"/>
      <c r="T231" s="87"/>
    </row>
    <row r="232" spans="1:20" s="13" customFormat="1" ht="30" customHeight="1">
      <c r="A232" s="2" t="s">
        <v>592</v>
      </c>
      <c r="B232" s="164" t="e">
        <f>IF(I232="SINAPI",VLOOKUP('PEM MONSENHOR MENDONÇA'!H232,SINAPI,2,),VLOOKUP('PEM MONSENHOR MENDONÇA'!H232,SETOP,3,))</f>
        <v>#REF!</v>
      </c>
      <c r="C232" s="164"/>
      <c r="D232" s="164"/>
      <c r="E232" s="164"/>
      <c r="F232" s="164"/>
      <c r="G232" s="164"/>
      <c r="H232" s="22" t="s">
        <v>47</v>
      </c>
      <c r="I232" s="22" t="s">
        <v>33</v>
      </c>
      <c r="J232" s="22" t="e">
        <f>IF(I232="SINAPI",VLOOKUP('PEM MONSENHOR MENDONÇA'!H232,SINAPI,3,),VLOOKUP('PEM MONSENHOR MENDONÇA'!H232,SETOP,4,))</f>
        <v>#REF!</v>
      </c>
      <c r="K232" s="3">
        <v>2</v>
      </c>
      <c r="L232" s="3" t="s">
        <v>22</v>
      </c>
      <c r="M232" s="23" t="e">
        <f>IF(I232="SINAPI",VLOOKUP('PEM MONSENHOR MENDONÇA'!H232,SINAPI,4,),VLOOKUP('PEM MONSENHOR MENDONÇA'!H232,SETOP,5,))</f>
        <v>#REF!</v>
      </c>
      <c r="N232" s="23" t="e">
        <f>ROUND(M232*(1+$C$7),2)</f>
        <v>#REF!</v>
      </c>
      <c r="O232" s="23" t="e">
        <f>K232*M232</f>
        <v>#REF!</v>
      </c>
      <c r="P232" s="23" t="e">
        <f>N232*K232</f>
        <v>#REF!</v>
      </c>
      <c r="Q232" s="93"/>
      <c r="R232" s="93"/>
      <c r="S232" s="4"/>
      <c r="T232" s="87"/>
    </row>
    <row r="233" spans="1:20" s="13" customFormat="1" ht="30" customHeight="1">
      <c r="A233" s="2" t="s">
        <v>593</v>
      </c>
      <c r="B233" s="164" t="e">
        <f>IF(I233="SINAPI",VLOOKUP('PEM MONSENHOR MENDONÇA'!H233,SINAPI,2,),VLOOKUP('PEM MONSENHOR MENDONÇA'!H233,SETOP,3,))</f>
        <v>#REF!</v>
      </c>
      <c r="C233" s="164"/>
      <c r="D233" s="164"/>
      <c r="E233" s="164"/>
      <c r="F233" s="164"/>
      <c r="G233" s="164"/>
      <c r="H233" s="22" t="s">
        <v>46</v>
      </c>
      <c r="I233" s="22" t="s">
        <v>33</v>
      </c>
      <c r="J233" s="22" t="e">
        <f>IF(I233="SINAPI",VLOOKUP('PEM MONSENHOR MENDONÇA'!H233,SINAPI,3,),VLOOKUP('PEM MONSENHOR MENDONÇA'!H233,SETOP,4,))</f>
        <v>#REF!</v>
      </c>
      <c r="K233" s="3">
        <v>2</v>
      </c>
      <c r="L233" s="3" t="s">
        <v>22</v>
      </c>
      <c r="M233" s="23" t="e">
        <f>IF(I233="SINAPI",VLOOKUP('PEM MONSENHOR MENDONÇA'!H233,SINAPI,4,),VLOOKUP('PEM MONSENHOR MENDONÇA'!H233,SETOP,5,))</f>
        <v>#REF!</v>
      </c>
      <c r="N233" s="23" t="e">
        <f>ROUND(M233*(1+$C$7),2)</f>
        <v>#REF!</v>
      </c>
      <c r="O233" s="23" t="e">
        <f>K233*M233</f>
        <v>#REF!</v>
      </c>
      <c r="P233" s="23" t="e">
        <f>N233*K233</f>
        <v>#REF!</v>
      </c>
      <c r="Q233" s="93"/>
      <c r="R233" s="93"/>
      <c r="S233" s="4"/>
      <c r="T233" s="87"/>
    </row>
    <row r="234" spans="1:20" s="13" customFormat="1" ht="30" customHeight="1">
      <c r="A234" s="98" t="s">
        <v>379</v>
      </c>
      <c r="B234" s="172" t="s">
        <v>194</v>
      </c>
      <c r="C234" s="172"/>
      <c r="D234" s="172"/>
      <c r="E234" s="172"/>
      <c r="F234" s="172"/>
      <c r="G234" s="172"/>
      <c r="H234" s="98"/>
      <c r="I234" s="98"/>
      <c r="J234" s="98"/>
      <c r="K234" s="98"/>
      <c r="L234" s="99"/>
      <c r="M234" s="98"/>
      <c r="N234" s="98"/>
      <c r="O234" s="118"/>
      <c r="P234" s="118"/>
      <c r="Q234" s="96"/>
      <c r="R234" s="96"/>
      <c r="S234" s="12"/>
      <c r="T234" s="97"/>
    </row>
    <row r="235" spans="1:20" s="13" customFormat="1" ht="30" customHeight="1">
      <c r="A235" s="2" t="s">
        <v>594</v>
      </c>
      <c r="B235" s="164" t="s">
        <v>347</v>
      </c>
      <c r="C235" s="164"/>
      <c r="D235" s="164"/>
      <c r="E235" s="164"/>
      <c r="F235" s="164"/>
      <c r="G235" s="164"/>
      <c r="H235" s="22" t="s">
        <v>293</v>
      </c>
      <c r="I235" s="22" t="s">
        <v>211</v>
      </c>
      <c r="J235" s="22" t="s">
        <v>44</v>
      </c>
      <c r="K235" s="3">
        <v>4.8</v>
      </c>
      <c r="L235" s="3" t="s">
        <v>22</v>
      </c>
      <c r="M235" s="23" t="e">
        <f>COMPOSIÇÃO!I23</f>
        <v>#REF!</v>
      </c>
      <c r="N235" s="23" t="e">
        <f t="shared" ref="N235:N243" si="152">ROUND(M235*(1+$C$7),2)</f>
        <v>#REF!</v>
      </c>
      <c r="O235" s="23" t="e">
        <f t="shared" ref="O235:O243" si="153">K235*M235</f>
        <v>#REF!</v>
      </c>
      <c r="P235" s="23" t="e">
        <f t="shared" ref="P235:P243" si="154">N235*K235</f>
        <v>#REF!</v>
      </c>
      <c r="Q235" s="93"/>
      <c r="R235" s="93"/>
      <c r="S235" s="4"/>
      <c r="T235" s="87"/>
    </row>
    <row r="236" spans="1:20" s="13" customFormat="1" ht="30" customHeight="1">
      <c r="A236" s="2" t="s">
        <v>595</v>
      </c>
      <c r="B236" s="164" t="s">
        <v>348</v>
      </c>
      <c r="C236" s="164"/>
      <c r="D236" s="164"/>
      <c r="E236" s="164"/>
      <c r="F236" s="164"/>
      <c r="G236" s="164"/>
      <c r="H236" s="22" t="s">
        <v>294</v>
      </c>
      <c r="I236" s="22" t="s">
        <v>211</v>
      </c>
      <c r="J236" s="22" t="s">
        <v>44</v>
      </c>
      <c r="K236" s="3">
        <v>0.96</v>
      </c>
      <c r="L236" s="3" t="s">
        <v>22</v>
      </c>
      <c r="M236" s="23" t="e">
        <f>COMPOSIÇÃO!I32</f>
        <v>#REF!</v>
      </c>
      <c r="N236" s="23" t="e">
        <f t="shared" si="152"/>
        <v>#REF!</v>
      </c>
      <c r="O236" s="23" t="e">
        <f t="shared" si="153"/>
        <v>#REF!</v>
      </c>
      <c r="P236" s="23" t="e">
        <f t="shared" si="154"/>
        <v>#REF!</v>
      </c>
      <c r="Q236" s="93"/>
      <c r="R236" s="93"/>
      <c r="S236" s="4"/>
      <c r="T236" s="87"/>
    </row>
    <row r="237" spans="1:20" s="13" customFormat="1" ht="30" customHeight="1">
      <c r="A237" s="2" t="s">
        <v>596</v>
      </c>
      <c r="B237" s="164" t="s">
        <v>349</v>
      </c>
      <c r="C237" s="164"/>
      <c r="D237" s="164"/>
      <c r="E237" s="164"/>
      <c r="F237" s="164"/>
      <c r="G237" s="164"/>
      <c r="H237" s="22" t="s">
        <v>295</v>
      </c>
      <c r="I237" s="22" t="s">
        <v>211</v>
      </c>
      <c r="J237" s="22" t="s">
        <v>44</v>
      </c>
      <c r="K237" s="3">
        <v>2.16</v>
      </c>
      <c r="L237" s="3" t="s">
        <v>22</v>
      </c>
      <c r="M237" s="23" t="e">
        <f>COMPOSIÇÃO!I42</f>
        <v>#REF!</v>
      </c>
      <c r="N237" s="23" t="e">
        <f t="shared" si="152"/>
        <v>#REF!</v>
      </c>
      <c r="O237" s="23" t="e">
        <f t="shared" si="153"/>
        <v>#REF!</v>
      </c>
      <c r="P237" s="23" t="e">
        <f t="shared" si="154"/>
        <v>#REF!</v>
      </c>
      <c r="Q237" s="93"/>
      <c r="R237" s="93"/>
      <c r="S237" s="4"/>
      <c r="T237" s="87"/>
    </row>
    <row r="238" spans="1:20" s="13" customFormat="1" ht="30" customHeight="1">
      <c r="A238" s="2" t="s">
        <v>597</v>
      </c>
      <c r="B238" s="164" t="s">
        <v>350</v>
      </c>
      <c r="C238" s="164"/>
      <c r="D238" s="164"/>
      <c r="E238" s="164"/>
      <c r="F238" s="164"/>
      <c r="G238" s="164"/>
      <c r="H238" s="22" t="s">
        <v>296</v>
      </c>
      <c r="I238" s="22" t="s">
        <v>211</v>
      </c>
      <c r="J238" s="22" t="s">
        <v>44</v>
      </c>
      <c r="K238" s="3">
        <v>2.88</v>
      </c>
      <c r="L238" s="3" t="s">
        <v>22</v>
      </c>
      <c r="M238" s="23" t="e">
        <f>COMPOSIÇÃO!I52</f>
        <v>#REF!</v>
      </c>
      <c r="N238" s="23" t="e">
        <f t="shared" si="152"/>
        <v>#REF!</v>
      </c>
      <c r="O238" s="23" t="e">
        <f t="shared" si="153"/>
        <v>#REF!</v>
      </c>
      <c r="P238" s="23" t="e">
        <f t="shared" si="154"/>
        <v>#REF!</v>
      </c>
      <c r="Q238" s="93"/>
      <c r="R238" s="93"/>
      <c r="S238" s="4"/>
      <c r="T238" s="87"/>
    </row>
    <row r="239" spans="1:20" s="13" customFormat="1" ht="30" customHeight="1">
      <c r="A239" s="2" t="s">
        <v>598</v>
      </c>
      <c r="B239" s="164" t="s">
        <v>351</v>
      </c>
      <c r="C239" s="164"/>
      <c r="D239" s="164"/>
      <c r="E239" s="164"/>
      <c r="F239" s="164"/>
      <c r="G239" s="164"/>
      <c r="H239" s="22" t="s">
        <v>297</v>
      </c>
      <c r="I239" s="22" t="s">
        <v>211</v>
      </c>
      <c r="J239" s="22" t="s">
        <v>44</v>
      </c>
      <c r="K239" s="3">
        <v>12</v>
      </c>
      <c r="L239" s="3" t="s">
        <v>22</v>
      </c>
      <c r="M239" s="23" t="e">
        <f>COMPOSIÇÃO!I62</f>
        <v>#REF!</v>
      </c>
      <c r="N239" s="23" t="e">
        <f t="shared" si="152"/>
        <v>#REF!</v>
      </c>
      <c r="O239" s="23" t="e">
        <f t="shared" si="153"/>
        <v>#REF!</v>
      </c>
      <c r="P239" s="23" t="e">
        <f t="shared" si="154"/>
        <v>#REF!</v>
      </c>
      <c r="Q239" s="93"/>
      <c r="R239" s="93"/>
      <c r="S239" s="4"/>
      <c r="T239" s="87"/>
    </row>
    <row r="240" spans="1:20" s="13" customFormat="1" ht="30" customHeight="1">
      <c r="A240" s="2" t="s">
        <v>599</v>
      </c>
      <c r="B240" s="163" t="e">
        <f>IF(I240="SINAPI",VLOOKUP('PEM MONSENHOR MENDONÇA'!H240,SINAPI,2,),VLOOKUP('PEM MONSENHOR MENDONÇA'!H240,SETOP,3,))</f>
        <v>#REF!</v>
      </c>
      <c r="C240" s="163"/>
      <c r="D240" s="163"/>
      <c r="E240" s="163"/>
      <c r="F240" s="163"/>
      <c r="G240" s="163"/>
      <c r="H240" s="22">
        <v>93182</v>
      </c>
      <c r="I240" s="22" t="s">
        <v>149</v>
      </c>
      <c r="J240" s="22" t="e">
        <f>IF(I240="SINAPI",VLOOKUP('PEM MONSENHOR MENDONÇA'!H240,SINAPI,3,),VLOOKUP('PEM MONSENHOR MENDONÇA'!H240,SETOP,4,))</f>
        <v>#REF!</v>
      </c>
      <c r="K240" s="3">
        <v>2.8</v>
      </c>
      <c r="L240" s="3" t="s">
        <v>22</v>
      </c>
      <c r="M240" s="23" t="e">
        <f>IF(I240="SINAPI",VLOOKUP('PEM MONSENHOR MENDONÇA'!H240,SINAPI,4,),VLOOKUP('PEM MONSENHOR MENDONÇA'!H240,SETOP,5,))</f>
        <v>#REF!</v>
      </c>
      <c r="N240" s="23" t="e">
        <f t="shared" si="152"/>
        <v>#REF!</v>
      </c>
      <c r="O240" s="23" t="e">
        <f t="shared" si="153"/>
        <v>#REF!</v>
      </c>
      <c r="P240" s="23" t="e">
        <f t="shared" si="154"/>
        <v>#REF!</v>
      </c>
      <c r="Q240" s="93"/>
      <c r="R240" s="93"/>
      <c r="S240" s="4"/>
      <c r="T240" s="87"/>
    </row>
    <row r="241" spans="1:20" s="13" customFormat="1" ht="30" customHeight="1">
      <c r="A241" s="2" t="s">
        <v>600</v>
      </c>
      <c r="B241" s="163" t="e">
        <f>IF(I241="SINAPI",VLOOKUP('PEM MONSENHOR MENDONÇA'!H241,SINAPI,2,),VLOOKUP('PEM MONSENHOR MENDONÇA'!H241,SETOP,3,))</f>
        <v>#REF!</v>
      </c>
      <c r="C241" s="163"/>
      <c r="D241" s="163"/>
      <c r="E241" s="163"/>
      <c r="F241" s="163"/>
      <c r="G241" s="163"/>
      <c r="H241" s="22">
        <v>93183</v>
      </c>
      <c r="I241" s="22" t="s">
        <v>149</v>
      </c>
      <c r="J241" s="22" t="e">
        <f>IF(I241="SINAPI",VLOOKUP('PEM MONSENHOR MENDONÇA'!H241,SINAPI,3,),VLOOKUP('PEM MONSENHOR MENDONÇA'!H241,SETOP,4,))</f>
        <v>#REF!</v>
      </c>
      <c r="K241" s="3">
        <v>46.6</v>
      </c>
      <c r="L241" s="3" t="s">
        <v>22</v>
      </c>
      <c r="M241" s="23" t="e">
        <f>IF(I241="SINAPI",VLOOKUP('PEM MONSENHOR MENDONÇA'!H241,SINAPI,4,),VLOOKUP('PEM MONSENHOR MENDONÇA'!H241,SETOP,5,))</f>
        <v>#REF!</v>
      </c>
      <c r="N241" s="23" t="e">
        <f t="shared" si="152"/>
        <v>#REF!</v>
      </c>
      <c r="O241" s="23" t="e">
        <f t="shared" si="153"/>
        <v>#REF!</v>
      </c>
      <c r="P241" s="23" t="e">
        <f t="shared" si="154"/>
        <v>#REF!</v>
      </c>
      <c r="Q241" s="93"/>
      <c r="R241" s="93"/>
      <c r="S241" s="4"/>
      <c r="T241" s="87"/>
    </row>
    <row r="242" spans="1:20" s="13" customFormat="1" ht="30" customHeight="1">
      <c r="A242" s="2" t="s">
        <v>601</v>
      </c>
      <c r="B242" s="163" t="e">
        <f>IF(I242="SINAPI",VLOOKUP('PEM MONSENHOR MENDONÇA'!H242,SINAPI,2,),VLOOKUP('PEM MONSENHOR MENDONÇA'!H242,SETOP,3,))</f>
        <v>#REF!</v>
      </c>
      <c r="C242" s="163"/>
      <c r="D242" s="163"/>
      <c r="E242" s="163"/>
      <c r="F242" s="163"/>
      <c r="G242" s="163"/>
      <c r="H242" s="22">
        <v>93194</v>
      </c>
      <c r="I242" s="22" t="s">
        <v>149</v>
      </c>
      <c r="J242" s="22" t="e">
        <f>IF(I242="SINAPI",VLOOKUP('PEM MONSENHOR MENDONÇA'!H242,SINAPI,3,),VLOOKUP('PEM MONSENHOR MENDONÇA'!H242,SETOP,4,))</f>
        <v>#REF!</v>
      </c>
      <c r="K242" s="3">
        <v>2.8</v>
      </c>
      <c r="L242" s="3" t="s">
        <v>22</v>
      </c>
      <c r="M242" s="23" t="e">
        <f>IF(I242="SINAPI",VLOOKUP('PEM MONSENHOR MENDONÇA'!H242,SINAPI,4,),VLOOKUP('PEM MONSENHOR MENDONÇA'!H242,SETOP,5,))</f>
        <v>#REF!</v>
      </c>
      <c r="N242" s="23" t="e">
        <f t="shared" si="152"/>
        <v>#REF!</v>
      </c>
      <c r="O242" s="23" t="e">
        <f t="shared" si="153"/>
        <v>#REF!</v>
      </c>
      <c r="P242" s="23" t="e">
        <f t="shared" si="154"/>
        <v>#REF!</v>
      </c>
      <c r="Q242" s="93"/>
      <c r="R242" s="93"/>
      <c r="S242" s="4"/>
      <c r="T242" s="87"/>
    </row>
    <row r="243" spans="1:20" s="13" customFormat="1" ht="30" customHeight="1">
      <c r="A243" s="2" t="s">
        <v>602</v>
      </c>
      <c r="B243" s="163" t="e">
        <f>IF(I243="SINAPI",VLOOKUP('PEM MONSENHOR MENDONÇA'!H243,SINAPI,2,),VLOOKUP('PEM MONSENHOR MENDONÇA'!H243,SETOP,3,))</f>
        <v>#REF!</v>
      </c>
      <c r="C243" s="163"/>
      <c r="D243" s="163"/>
      <c r="E243" s="163"/>
      <c r="F243" s="163"/>
      <c r="G243" s="163"/>
      <c r="H243" s="22">
        <v>93195</v>
      </c>
      <c r="I243" s="22" t="s">
        <v>149</v>
      </c>
      <c r="J243" s="22" t="e">
        <f>IF(I243="SINAPI",VLOOKUP('PEM MONSENHOR MENDONÇA'!H243,SINAPI,3,),VLOOKUP('PEM MONSENHOR MENDONÇA'!H243,SETOP,4,))</f>
        <v>#REF!</v>
      </c>
      <c r="K243" s="3">
        <v>46.6</v>
      </c>
      <c r="L243" s="3" t="s">
        <v>22</v>
      </c>
      <c r="M243" s="23" t="e">
        <f>IF(I243="SINAPI",VLOOKUP('PEM MONSENHOR MENDONÇA'!H243,SINAPI,4,),VLOOKUP('PEM MONSENHOR MENDONÇA'!H243,SETOP,5,))</f>
        <v>#REF!</v>
      </c>
      <c r="N243" s="23" t="e">
        <f t="shared" si="152"/>
        <v>#REF!</v>
      </c>
      <c r="O243" s="23" t="e">
        <f t="shared" si="153"/>
        <v>#REF!</v>
      </c>
      <c r="P243" s="23" t="e">
        <f t="shared" si="154"/>
        <v>#REF!</v>
      </c>
      <c r="Q243" s="93"/>
      <c r="R243" s="93"/>
      <c r="S243" s="4"/>
      <c r="T243" s="87"/>
    </row>
    <row r="244" spans="1:20" s="13" customFormat="1" ht="30" customHeight="1">
      <c r="A244" s="41"/>
      <c r="B244" s="41"/>
      <c r="C244" s="41"/>
      <c r="D244" s="41"/>
      <c r="E244" s="41"/>
      <c r="F244" s="41"/>
      <c r="G244" s="41"/>
      <c r="H244" s="161" t="str">
        <f>"SUBTOTAL "&amp;$B$225</f>
        <v>SUBTOTAL ESQUADRIAS</v>
      </c>
      <c r="I244" s="161"/>
      <c r="J244" s="161"/>
      <c r="K244" s="161"/>
      <c r="L244" s="161"/>
      <c r="M244" s="161"/>
      <c r="N244" s="162"/>
      <c r="O244" s="42" t="e">
        <f>SUM(O227:O243)</f>
        <v>#REF!</v>
      </c>
      <c r="P244" s="42" t="e">
        <f>SUM(P227:P243)</f>
        <v>#REF!</v>
      </c>
      <c r="Q244" s="93"/>
      <c r="R244" s="93"/>
      <c r="S244" s="4"/>
      <c r="T244" s="87"/>
    </row>
    <row r="245" spans="1:20" s="13" customFormat="1" ht="30" customHeight="1">
      <c r="A245" s="70">
        <v>9</v>
      </c>
      <c r="B245" s="169" t="s">
        <v>196</v>
      </c>
      <c r="C245" s="169"/>
      <c r="D245" s="169"/>
      <c r="E245" s="169"/>
      <c r="F245" s="169"/>
      <c r="G245" s="169"/>
      <c r="H245" s="70"/>
      <c r="I245" s="70"/>
      <c r="J245" s="70"/>
      <c r="K245" s="70"/>
      <c r="L245" s="71"/>
      <c r="M245" s="70"/>
      <c r="N245" s="70"/>
      <c r="O245" s="103"/>
      <c r="P245" s="103"/>
      <c r="Q245" s="93"/>
      <c r="R245" s="93"/>
      <c r="S245" s="4"/>
      <c r="T245" s="87"/>
    </row>
    <row r="246" spans="1:20" s="13" customFormat="1" ht="33" customHeight="1">
      <c r="A246" s="8" t="s">
        <v>202</v>
      </c>
      <c r="B246" s="163" t="e">
        <f>IF(I246="SINAPI",VLOOKUP('PEM MONSENHOR MENDONÇA'!H246,SINAPI,2,),VLOOKUP('PEM MONSENHOR MENDONÇA'!H246,SETOP,3,))</f>
        <v>#REF!</v>
      </c>
      <c r="C246" s="163"/>
      <c r="D246" s="163"/>
      <c r="E246" s="163"/>
      <c r="F246" s="163"/>
      <c r="G246" s="163"/>
      <c r="H246" s="9" t="s">
        <v>106</v>
      </c>
      <c r="I246" s="9" t="s">
        <v>33</v>
      </c>
      <c r="J246" s="9" t="e">
        <f>IF(I246="SINAPI",VLOOKUP('PEM MONSENHOR MENDONÇA'!H246,SINAPI,3,),VLOOKUP('PEM MONSENHOR MENDONÇA'!H246,SETOP,4,))</f>
        <v>#REF!</v>
      </c>
      <c r="K246" s="10">
        <v>6127.6</v>
      </c>
      <c r="L246" s="10" t="s">
        <v>22</v>
      </c>
      <c r="M246" s="11" t="e">
        <f>IF(I246="SINAPI",VLOOKUP('PEM MONSENHOR MENDONÇA'!H246,SINAPI,4,),VLOOKUP('PEM MONSENHOR MENDONÇA'!H246,SETOP,5,))</f>
        <v>#REF!</v>
      </c>
      <c r="N246" s="11" t="e">
        <f>ROUND(M246*(1+$C$7),2)</f>
        <v>#REF!</v>
      </c>
      <c r="O246" s="11" t="e">
        <f>K246*M246</f>
        <v>#REF!</v>
      </c>
      <c r="P246" s="11" t="e">
        <f t="shared" ref="P246:P252" si="155">N246*K246</f>
        <v>#REF!</v>
      </c>
      <c r="Q246" s="96"/>
      <c r="R246" s="96"/>
      <c r="S246" s="12"/>
      <c r="T246" s="97"/>
    </row>
    <row r="247" spans="1:20" s="13" customFormat="1" ht="72" customHeight="1">
      <c r="A247" s="8" t="s">
        <v>603</v>
      </c>
      <c r="B247" s="163" t="e">
        <f>IF(I247="SINAPI",VLOOKUP('PEM MONSENHOR MENDONÇA'!H247,SINAPI,2,),VLOOKUP('PEM MONSENHOR MENDONÇA'!H247,SETOP,3,))</f>
        <v>#REF!</v>
      </c>
      <c r="C247" s="163"/>
      <c r="D247" s="163"/>
      <c r="E247" s="163"/>
      <c r="F247" s="163"/>
      <c r="G247" s="163"/>
      <c r="H247" s="9" t="s">
        <v>52</v>
      </c>
      <c r="I247" s="9" t="s">
        <v>33</v>
      </c>
      <c r="J247" s="9" t="e">
        <f>IF(I247="SINAPI",VLOOKUP('PEM MONSENHOR MENDONÇA'!H247,SINAPI,3,),VLOOKUP('PEM MONSENHOR MENDONÇA'!H247,SETOP,4,))</f>
        <v>#REF!</v>
      </c>
      <c r="K247" s="10">
        <v>520.71</v>
      </c>
      <c r="L247" s="10" t="s">
        <v>22</v>
      </c>
      <c r="M247" s="11" t="e">
        <f>IF(I247="SINAPI",VLOOKUP('PEM MONSENHOR MENDONÇA'!H247,SINAPI,4,),VLOOKUP('PEM MONSENHOR MENDONÇA'!H247,SETOP,5,))</f>
        <v>#REF!</v>
      </c>
      <c r="N247" s="11" t="e">
        <f t="shared" ref="N247:N250" si="156">ROUND(M247*(1+$C$7),2)</f>
        <v>#REF!</v>
      </c>
      <c r="O247" s="11" t="e">
        <f t="shared" ref="O247:O250" si="157">K247*M247</f>
        <v>#REF!</v>
      </c>
      <c r="P247" s="11" t="e">
        <f t="shared" si="155"/>
        <v>#REF!</v>
      </c>
      <c r="Q247" s="96"/>
      <c r="R247" s="96"/>
      <c r="S247" s="12"/>
      <c r="T247" s="97"/>
    </row>
    <row r="248" spans="1:20" s="13" customFormat="1" ht="51.75" customHeight="1">
      <c r="A248" s="8" t="s">
        <v>604</v>
      </c>
      <c r="B248" s="163" t="e">
        <f>IF(I248="SINAPI",VLOOKUP('PEM MONSENHOR MENDONÇA'!H248,SINAPI,2,),VLOOKUP('PEM MONSENHOR MENDONÇA'!H248,SETOP,3,))</f>
        <v>#REF!</v>
      </c>
      <c r="C248" s="163"/>
      <c r="D248" s="163"/>
      <c r="E248" s="163"/>
      <c r="F248" s="163"/>
      <c r="G248" s="163"/>
      <c r="H248" s="9" t="s">
        <v>53</v>
      </c>
      <c r="I248" s="9" t="s">
        <v>33</v>
      </c>
      <c r="J248" s="9" t="e">
        <f>IF(I248="SINAPI",VLOOKUP('PEM MONSENHOR MENDONÇA'!H248,SINAPI,3,),VLOOKUP('PEM MONSENHOR MENDONÇA'!H248,SETOP,4,))</f>
        <v>#REF!</v>
      </c>
      <c r="K248" s="10">
        <v>65.599999999999994</v>
      </c>
      <c r="L248" s="10" t="s">
        <v>22</v>
      </c>
      <c r="M248" s="11" t="e">
        <f>IF(I248="SINAPI",VLOOKUP('PEM MONSENHOR MENDONÇA'!H248,SINAPI,4,),VLOOKUP('PEM MONSENHOR MENDONÇA'!H248,SETOP,5,))</f>
        <v>#REF!</v>
      </c>
      <c r="N248" s="11" t="e">
        <f t="shared" ref="N248" si="158">ROUND(M248*(1+$C$7),2)</f>
        <v>#REF!</v>
      </c>
      <c r="O248" s="11" t="e">
        <f t="shared" ref="O248" si="159">K248*M248</f>
        <v>#REF!</v>
      </c>
      <c r="P248" s="11" t="e">
        <f t="shared" ref="P248" si="160">N248*K248</f>
        <v>#REF!</v>
      </c>
      <c r="Q248" s="96"/>
      <c r="R248" s="96"/>
      <c r="S248" s="12"/>
      <c r="T248" s="97"/>
    </row>
    <row r="249" spans="1:20" s="13" customFormat="1" ht="54" customHeight="1">
      <c r="A249" s="8" t="s">
        <v>605</v>
      </c>
      <c r="B249" s="163" t="e">
        <f>IF(I249="SINAPI",VLOOKUP('PEM MONSENHOR MENDONÇA'!H249,SINAPI,2,),VLOOKUP('PEM MONSENHOR MENDONÇA'!H249,SETOP,3,))</f>
        <v>#REF!</v>
      </c>
      <c r="C249" s="163"/>
      <c r="D249" s="163"/>
      <c r="E249" s="163"/>
      <c r="F249" s="163"/>
      <c r="G249" s="163"/>
      <c r="H249" s="9">
        <v>92259</v>
      </c>
      <c r="I249" s="9" t="s">
        <v>149</v>
      </c>
      <c r="J249" s="9" t="e">
        <f>IF(I249="SINAPI",VLOOKUP('PEM MONSENHOR MENDONÇA'!H249,SINAPI,3,),VLOOKUP('PEM MONSENHOR MENDONÇA'!H249,SETOP,4,))</f>
        <v>#REF!</v>
      </c>
      <c r="K249" s="10">
        <v>2</v>
      </c>
      <c r="L249" s="10" t="s">
        <v>22</v>
      </c>
      <c r="M249" s="11" t="e">
        <f>IF(I249="SINAPI",VLOOKUP('PEM MONSENHOR MENDONÇA'!H249,SINAPI,4,),VLOOKUP('PEM MONSENHOR MENDONÇA'!H249,SETOP,5,))</f>
        <v>#REF!</v>
      </c>
      <c r="N249" s="11" t="e">
        <f t="shared" si="156"/>
        <v>#REF!</v>
      </c>
      <c r="O249" s="11" t="e">
        <f t="shared" si="157"/>
        <v>#REF!</v>
      </c>
      <c r="P249" s="11" t="e">
        <f t="shared" ref="P249:P250" si="161">N249*K249</f>
        <v>#REF!</v>
      </c>
      <c r="Q249" s="96"/>
      <c r="R249" s="96"/>
      <c r="S249" s="12"/>
      <c r="T249" s="97"/>
    </row>
    <row r="250" spans="1:20" s="13" customFormat="1" ht="53.25" customHeight="1">
      <c r="A250" s="8" t="s">
        <v>606</v>
      </c>
      <c r="B250" s="163" t="e">
        <f>IF(I250="SINAPI",VLOOKUP('PEM MONSENHOR MENDONÇA'!H250,SINAPI,2,),VLOOKUP('PEM MONSENHOR MENDONÇA'!H250,SETOP,3,))</f>
        <v>#REF!</v>
      </c>
      <c r="C250" s="163"/>
      <c r="D250" s="163"/>
      <c r="E250" s="163"/>
      <c r="F250" s="163"/>
      <c r="G250" s="163"/>
      <c r="H250" s="9">
        <v>92539</v>
      </c>
      <c r="I250" s="9" t="s">
        <v>149</v>
      </c>
      <c r="J250" s="9" t="e">
        <f>IF(I250="SINAPI",VLOOKUP('PEM MONSENHOR MENDONÇA'!H250,SINAPI,3,),VLOOKUP('PEM MONSENHOR MENDONÇA'!H250,SETOP,4,))</f>
        <v>#REF!</v>
      </c>
      <c r="K250" s="10">
        <v>19.21</v>
      </c>
      <c r="L250" s="10" t="s">
        <v>22</v>
      </c>
      <c r="M250" s="11" t="e">
        <f>IF(I250="SINAPI",VLOOKUP('PEM MONSENHOR MENDONÇA'!H250,SINAPI,4,),VLOOKUP('PEM MONSENHOR MENDONÇA'!H250,SETOP,5,))</f>
        <v>#REF!</v>
      </c>
      <c r="N250" s="11" t="e">
        <f t="shared" si="156"/>
        <v>#REF!</v>
      </c>
      <c r="O250" s="11" t="e">
        <f t="shared" si="157"/>
        <v>#REF!</v>
      </c>
      <c r="P250" s="11" t="e">
        <f t="shared" si="161"/>
        <v>#REF!</v>
      </c>
      <c r="Q250" s="96"/>
      <c r="R250" s="96"/>
      <c r="S250" s="12"/>
      <c r="T250" s="97"/>
    </row>
    <row r="251" spans="1:20" s="13" customFormat="1" ht="40.5" customHeight="1">
      <c r="A251" s="8" t="s">
        <v>607</v>
      </c>
      <c r="B251" s="163" t="e">
        <f>IF(I251="SINAPI",VLOOKUP('PEM MONSENHOR MENDONÇA'!H251,SINAPI,2,),VLOOKUP('PEM MONSENHOR MENDONÇA'!H251,SETOP,3,))</f>
        <v>#REF!</v>
      </c>
      <c r="C251" s="163"/>
      <c r="D251" s="163"/>
      <c r="E251" s="163"/>
      <c r="F251" s="163"/>
      <c r="G251" s="163"/>
      <c r="H251" s="9">
        <v>94442</v>
      </c>
      <c r="I251" s="9" t="s">
        <v>149</v>
      </c>
      <c r="J251" s="9" t="e">
        <f>IF(I251="SINAPI",VLOOKUP('PEM MONSENHOR MENDONÇA'!H251,SINAPI,3,),VLOOKUP('PEM MONSENHOR MENDONÇA'!H251,SETOP,4,))</f>
        <v>#REF!</v>
      </c>
      <c r="K251" s="10">
        <v>19.21</v>
      </c>
      <c r="L251" s="10" t="s">
        <v>22</v>
      </c>
      <c r="M251" s="11" t="e">
        <f>IF(I251="SINAPI",VLOOKUP('PEM MONSENHOR MENDONÇA'!H251,SINAPI,4,),VLOOKUP('PEM MONSENHOR MENDONÇA'!H251,SETOP,5,))</f>
        <v>#REF!</v>
      </c>
      <c r="N251" s="11" t="e">
        <f t="shared" ref="N251" si="162">ROUND(M251*(1+$C$7),2)</f>
        <v>#REF!</v>
      </c>
      <c r="O251" s="11" t="e">
        <f t="shared" ref="O251" si="163">K251*M251</f>
        <v>#REF!</v>
      </c>
      <c r="P251" s="11" t="e">
        <f t="shared" ref="P251" si="164">N251*K251</f>
        <v>#REF!</v>
      </c>
      <c r="Q251" s="96"/>
      <c r="R251" s="96"/>
      <c r="S251" s="12"/>
      <c r="T251" s="97"/>
    </row>
    <row r="252" spans="1:20" s="13" customFormat="1" ht="53.25" customHeight="1">
      <c r="A252" s="8" t="s">
        <v>608</v>
      </c>
      <c r="B252" s="163" t="e">
        <f>IF(I252="SINAPI",VLOOKUP('PEM MONSENHOR MENDONÇA'!H252,SINAPI,2,),VLOOKUP('PEM MONSENHOR MENDONÇA'!H252,SETOP,3,))</f>
        <v>#REF!</v>
      </c>
      <c r="C252" s="163"/>
      <c r="D252" s="163"/>
      <c r="E252" s="163"/>
      <c r="F252" s="163"/>
      <c r="G252" s="163"/>
      <c r="H252" s="9">
        <v>94221</v>
      </c>
      <c r="I252" s="9" t="s">
        <v>149</v>
      </c>
      <c r="J252" s="9" t="e">
        <f>IF(I252="SINAPI",VLOOKUP('PEM MONSENHOR MENDONÇA'!H252,SINAPI,3,),VLOOKUP('PEM MONSENHOR MENDONÇA'!H252,SETOP,4,))</f>
        <v>#REF!</v>
      </c>
      <c r="K252" s="10">
        <v>4.5999999999999996</v>
      </c>
      <c r="L252" s="10" t="s">
        <v>22</v>
      </c>
      <c r="M252" s="11" t="e">
        <f>IF(I252="SINAPI",VLOOKUP('PEM MONSENHOR MENDONÇA'!H252,SINAPI,4,),VLOOKUP('PEM MONSENHOR MENDONÇA'!H252,SETOP,5,))</f>
        <v>#REF!</v>
      </c>
      <c r="N252" s="11" t="e">
        <f t="shared" ref="N252" si="165">ROUND(M252*(1+$C$7),2)</f>
        <v>#REF!</v>
      </c>
      <c r="O252" s="11" t="e">
        <f t="shared" ref="O252" si="166">K252*M252</f>
        <v>#REF!</v>
      </c>
      <c r="P252" s="11" t="e">
        <f t="shared" si="155"/>
        <v>#REF!</v>
      </c>
      <c r="Q252" s="96"/>
      <c r="R252" s="96"/>
      <c r="S252" s="12"/>
      <c r="T252" s="97"/>
    </row>
    <row r="253" spans="1:20" s="13" customFormat="1" ht="38.25" customHeight="1">
      <c r="A253" s="8" t="s">
        <v>609</v>
      </c>
      <c r="B253" s="163" t="s">
        <v>353</v>
      </c>
      <c r="C253" s="163"/>
      <c r="D253" s="163"/>
      <c r="E253" s="163"/>
      <c r="F253" s="163"/>
      <c r="G253" s="163"/>
      <c r="H253" s="9" t="s">
        <v>438</v>
      </c>
      <c r="I253" s="9" t="s">
        <v>161</v>
      </c>
      <c r="J253" s="9" t="s">
        <v>44</v>
      </c>
      <c r="K253" s="10">
        <v>78.680000000000007</v>
      </c>
      <c r="L253" s="10" t="s">
        <v>22</v>
      </c>
      <c r="M253" s="11" t="e">
        <f>#REF!</f>
        <v>#REF!</v>
      </c>
      <c r="N253" s="11" t="e">
        <f t="shared" ref="N253" si="167">ROUND(M253*(1+$C$7),2)</f>
        <v>#REF!</v>
      </c>
      <c r="O253" s="11" t="e">
        <f t="shared" ref="O253" si="168">K253*M253</f>
        <v>#REF!</v>
      </c>
      <c r="P253" s="11" t="e">
        <f t="shared" ref="P253" si="169">N253*K253</f>
        <v>#REF!</v>
      </c>
      <c r="Q253" s="96"/>
      <c r="R253" s="96"/>
      <c r="S253" s="12"/>
      <c r="T253" s="97"/>
    </row>
    <row r="254" spans="1:20" s="13" customFormat="1" ht="30" customHeight="1">
      <c r="A254" s="41"/>
      <c r="B254" s="41"/>
      <c r="C254" s="41"/>
      <c r="D254" s="41"/>
      <c r="E254" s="41"/>
      <c r="F254" s="41"/>
      <c r="G254" s="41"/>
      <c r="H254" s="161" t="str">
        <f>"SUBTOTAL "&amp;$B$245</f>
        <v xml:space="preserve">SUBTOTAL SISTEMAS DE COBERTURA </v>
      </c>
      <c r="I254" s="161"/>
      <c r="J254" s="161"/>
      <c r="K254" s="161"/>
      <c r="L254" s="161"/>
      <c r="M254" s="161"/>
      <c r="N254" s="162"/>
      <c r="O254" s="42" t="e">
        <f>SUM(O246:O253)</f>
        <v>#REF!</v>
      </c>
      <c r="P254" s="42" t="e">
        <f>SUM(P246:P253)</f>
        <v>#REF!</v>
      </c>
      <c r="Q254" s="93"/>
      <c r="R254" s="93"/>
      <c r="S254" s="4"/>
      <c r="T254" s="87"/>
    </row>
    <row r="255" spans="1:20" s="13" customFormat="1" ht="30" customHeight="1">
      <c r="A255" s="70">
        <v>10</v>
      </c>
      <c r="B255" s="169" t="s">
        <v>199</v>
      </c>
      <c r="C255" s="169"/>
      <c r="D255" s="169"/>
      <c r="E255" s="169"/>
      <c r="F255" s="169"/>
      <c r="G255" s="169"/>
      <c r="H255" s="70"/>
      <c r="I255" s="70"/>
      <c r="J255" s="70"/>
      <c r="K255" s="70"/>
      <c r="L255" s="71"/>
      <c r="M255" s="70"/>
      <c r="N255" s="70"/>
      <c r="O255" s="103"/>
      <c r="P255" s="103"/>
      <c r="Q255" s="93"/>
      <c r="R255" s="93"/>
      <c r="S255" s="4"/>
      <c r="T255" s="87"/>
    </row>
    <row r="256" spans="1:20" s="13" customFormat="1" ht="30" customHeight="1">
      <c r="A256" s="2" t="s">
        <v>205</v>
      </c>
      <c r="B256" s="164" t="e">
        <f>IF(I256="SINAPI",VLOOKUP('PEM MONSENHOR MENDONÇA'!H256,SINAPI,2,),VLOOKUP('PEM MONSENHOR MENDONÇA'!H256,SETOP,3,))</f>
        <v>#REF!</v>
      </c>
      <c r="C256" s="164"/>
      <c r="D256" s="164"/>
      <c r="E256" s="164"/>
      <c r="F256" s="164"/>
      <c r="G256" s="164"/>
      <c r="H256" s="22">
        <v>98560</v>
      </c>
      <c r="I256" s="22" t="s">
        <v>149</v>
      </c>
      <c r="J256" s="22" t="e">
        <f>IF(I256="SINAPI",VLOOKUP('PEM MONSENHOR MENDONÇA'!H256,SINAPI,3,),VLOOKUP('PEM MONSENHOR MENDONÇA'!H256,SETOP,4,))</f>
        <v>#REF!</v>
      </c>
      <c r="K256" s="3">
        <v>206.95</v>
      </c>
      <c r="L256" s="3" t="s">
        <v>22</v>
      </c>
      <c r="M256" s="23" t="e">
        <f>IF(I256="SINAPI",VLOOKUP('PEM MONSENHOR MENDONÇA'!H256,SINAPI,4,),VLOOKUP('PEM MONSENHOR MENDONÇA'!H256,SETOP,5,))</f>
        <v>#REF!</v>
      </c>
      <c r="N256" s="23" t="e">
        <f t="shared" ref="N256:N266" si="170">ROUND(M256*(1+$C$7),2)</f>
        <v>#REF!</v>
      </c>
      <c r="O256" s="23" t="e">
        <f t="shared" ref="O256" si="171">K256*M256</f>
        <v>#REF!</v>
      </c>
      <c r="P256" s="23" t="e">
        <f t="shared" ref="P256" si="172">N256*K256</f>
        <v>#REF!</v>
      </c>
      <c r="Q256" s="93"/>
      <c r="R256" s="93"/>
      <c r="S256" s="4"/>
      <c r="T256" s="87"/>
    </row>
    <row r="257" spans="1:20" s="13" customFormat="1" ht="30" customHeight="1">
      <c r="A257" s="41"/>
      <c r="B257" s="41"/>
      <c r="C257" s="41"/>
      <c r="D257" s="41"/>
      <c r="E257" s="41"/>
      <c r="F257" s="41"/>
      <c r="G257" s="41"/>
      <c r="H257" s="161" t="str">
        <f>"SUBTOTAL "&amp;$B$255</f>
        <v>SUBTOTAL IMPERMEABILIZAÇÃO</v>
      </c>
      <c r="I257" s="161"/>
      <c r="J257" s="161"/>
      <c r="K257" s="161"/>
      <c r="L257" s="161"/>
      <c r="M257" s="161"/>
      <c r="N257" s="162"/>
      <c r="O257" s="42" t="e">
        <f>SUM(O256)</f>
        <v>#REF!</v>
      </c>
      <c r="P257" s="42" t="e">
        <f>SUM(P256)</f>
        <v>#REF!</v>
      </c>
      <c r="Q257" s="93"/>
      <c r="R257" s="93"/>
      <c r="S257" s="4"/>
      <c r="T257" s="87"/>
    </row>
    <row r="258" spans="1:20" s="13" customFormat="1" ht="30" customHeight="1">
      <c r="A258" s="70">
        <v>11</v>
      </c>
      <c r="B258" s="169" t="s">
        <v>201</v>
      </c>
      <c r="C258" s="169"/>
      <c r="D258" s="169"/>
      <c r="E258" s="169"/>
      <c r="F258" s="169"/>
      <c r="G258" s="169"/>
      <c r="H258" s="70"/>
      <c r="I258" s="70"/>
      <c r="J258" s="70"/>
      <c r="K258" s="70"/>
      <c r="L258" s="71"/>
      <c r="M258" s="70"/>
      <c r="N258" s="70"/>
      <c r="O258" s="103"/>
      <c r="P258" s="103"/>
      <c r="Q258" s="93"/>
      <c r="R258" s="93"/>
      <c r="S258" s="4"/>
      <c r="T258" s="87"/>
    </row>
    <row r="259" spans="1:20" s="13" customFormat="1" ht="48" customHeight="1">
      <c r="A259" s="2" t="s">
        <v>207</v>
      </c>
      <c r="B259" s="183" t="e">
        <f>IF(I259="SINAPI",VLOOKUP('PEM MONSENHOR MENDONÇA'!H259,SINAPI,2,),VLOOKUP('PEM MONSENHOR MENDONÇA'!H259,SETOP,3,))</f>
        <v>#REF!</v>
      </c>
      <c r="C259" s="183"/>
      <c r="D259" s="183"/>
      <c r="E259" s="183"/>
      <c r="F259" s="183"/>
      <c r="G259" s="183"/>
      <c r="H259" s="22">
        <v>87879</v>
      </c>
      <c r="I259" s="22" t="s">
        <v>149</v>
      </c>
      <c r="J259" s="22" t="e">
        <f>IF(I259="SINAPI",VLOOKUP('PEM MONSENHOR MENDONÇA'!H259,SINAPI,3,),VLOOKUP('PEM MONSENHOR MENDONÇA'!H259,SETOP,4,))</f>
        <v>#REF!</v>
      </c>
      <c r="K259" s="3">
        <v>555.97</v>
      </c>
      <c r="L259" s="3" t="s">
        <v>22</v>
      </c>
      <c r="M259" s="23" t="e">
        <f>IF(I259="SINAPI",VLOOKUP('PEM MONSENHOR MENDONÇA'!H259,SINAPI,4,),VLOOKUP('PEM MONSENHOR MENDONÇA'!H259,SETOP,5,))</f>
        <v>#REF!</v>
      </c>
      <c r="N259" s="23" t="e">
        <f t="shared" ref="N259:N260" si="173">ROUND(M259*(1+$C$7),2)</f>
        <v>#REF!</v>
      </c>
      <c r="O259" s="23" t="e">
        <f t="shared" ref="O259:O260" si="174">K259*M259</f>
        <v>#REF!</v>
      </c>
      <c r="P259" s="23" t="e">
        <f t="shared" ref="P259:P260" si="175">N259*K259</f>
        <v>#REF!</v>
      </c>
      <c r="Q259" s="93"/>
      <c r="R259" s="93"/>
      <c r="S259" s="4"/>
      <c r="T259" s="87"/>
    </row>
    <row r="260" spans="1:20" s="13" customFormat="1" ht="48" customHeight="1">
      <c r="A260" s="2" t="s">
        <v>610</v>
      </c>
      <c r="B260" s="183" t="e">
        <f>IF(I260="SINAPI",VLOOKUP('PEM MONSENHOR MENDONÇA'!H260,SINAPI,2,),VLOOKUP('PEM MONSENHOR MENDONÇA'!H260,SETOP,3,))</f>
        <v>#REF!</v>
      </c>
      <c r="C260" s="183"/>
      <c r="D260" s="183"/>
      <c r="E260" s="183"/>
      <c r="F260" s="183"/>
      <c r="G260" s="183"/>
      <c r="H260" s="22">
        <v>87529</v>
      </c>
      <c r="I260" s="22" t="s">
        <v>149</v>
      </c>
      <c r="J260" s="22" t="e">
        <f>IF(I260="SINAPI",VLOOKUP('PEM MONSENHOR MENDONÇA'!H260,SINAPI,3,),VLOOKUP('PEM MONSENHOR MENDONÇA'!H260,SETOP,4,))</f>
        <v>#REF!</v>
      </c>
      <c r="K260" s="3">
        <v>386.83</v>
      </c>
      <c r="L260" s="3" t="s">
        <v>22</v>
      </c>
      <c r="M260" s="23" t="e">
        <f>IF(I260="SINAPI",VLOOKUP('PEM MONSENHOR MENDONÇA'!H260,SINAPI,4,),VLOOKUP('PEM MONSENHOR MENDONÇA'!H260,SETOP,5,))</f>
        <v>#REF!</v>
      </c>
      <c r="N260" s="23" t="e">
        <f t="shared" si="173"/>
        <v>#REF!</v>
      </c>
      <c r="O260" s="23" t="e">
        <f t="shared" si="174"/>
        <v>#REF!</v>
      </c>
      <c r="P260" s="23" t="e">
        <f t="shared" si="175"/>
        <v>#REF!</v>
      </c>
      <c r="Q260" s="93"/>
      <c r="R260" s="93"/>
      <c r="S260" s="4"/>
      <c r="T260" s="87"/>
    </row>
    <row r="261" spans="1:20" s="13" customFormat="1" ht="48" customHeight="1">
      <c r="A261" s="2" t="s">
        <v>611</v>
      </c>
      <c r="B261" s="164" t="e">
        <f>IF(I261="SINAPI",VLOOKUP('PEM MONSENHOR MENDONÇA'!H261,SINAPI,2,),VLOOKUP('PEM MONSENHOR MENDONÇA'!H261,SETOP,3,))</f>
        <v>#REF!</v>
      </c>
      <c r="C261" s="164"/>
      <c r="D261" s="164"/>
      <c r="E261" s="164"/>
      <c r="F261" s="164"/>
      <c r="G261" s="164"/>
      <c r="H261" s="22">
        <v>87535</v>
      </c>
      <c r="I261" s="22" t="s">
        <v>149</v>
      </c>
      <c r="J261" s="22" t="e">
        <f>IF(I261="SINAPI",VLOOKUP('PEM MONSENHOR MENDONÇA'!H261,SINAPI,3,),VLOOKUP('PEM MONSENHOR MENDONÇA'!H261,SETOP,4,))</f>
        <v>#REF!</v>
      </c>
      <c r="K261" s="3">
        <v>169.14</v>
      </c>
      <c r="L261" s="3" t="s">
        <v>22</v>
      </c>
      <c r="M261" s="23" t="e">
        <f>IF(I261="SINAPI",VLOOKUP('PEM MONSENHOR MENDONÇA'!H261,SINAPI,4,),VLOOKUP('PEM MONSENHOR MENDONÇA'!H261,SETOP,5,))</f>
        <v>#REF!</v>
      </c>
      <c r="N261" s="23" t="e">
        <f t="shared" si="170"/>
        <v>#REF!</v>
      </c>
      <c r="O261" s="23" t="e">
        <f t="shared" ref="O261" si="176">K261*M261</f>
        <v>#REF!</v>
      </c>
      <c r="P261" s="23" t="e">
        <f t="shared" ref="P261" si="177">N261*K261</f>
        <v>#REF!</v>
      </c>
      <c r="Q261" s="93"/>
      <c r="R261" s="93"/>
      <c r="S261" s="4"/>
      <c r="T261" s="87"/>
    </row>
    <row r="262" spans="1:20" s="13" customFormat="1" ht="48" customHeight="1">
      <c r="A262" s="2" t="s">
        <v>612</v>
      </c>
      <c r="B262" s="164" t="e">
        <f>IF(I262="SINAPI",VLOOKUP('PEM MONSENHOR MENDONÇA'!H262,SINAPI,2,),VLOOKUP('PEM MONSENHOR MENDONÇA'!H262,SETOP,3,))</f>
        <v>#REF!</v>
      </c>
      <c r="C262" s="164"/>
      <c r="D262" s="164"/>
      <c r="E262" s="164"/>
      <c r="F262" s="164"/>
      <c r="G262" s="164"/>
      <c r="H262" s="22">
        <v>87269</v>
      </c>
      <c r="I262" s="22" t="s">
        <v>149</v>
      </c>
      <c r="J262" s="22" t="e">
        <f>IF(I262="SINAPI",VLOOKUP('PEM MONSENHOR MENDONÇA'!H262,SINAPI,3,),VLOOKUP('PEM MONSENHOR MENDONÇA'!H262,SETOP,4,))</f>
        <v>#REF!</v>
      </c>
      <c r="K262" s="3">
        <v>169.14</v>
      </c>
      <c r="L262" s="3" t="s">
        <v>22</v>
      </c>
      <c r="M262" s="23" t="e">
        <f>IF(I262="SINAPI",VLOOKUP('PEM MONSENHOR MENDONÇA'!H262,SINAPI,4,),VLOOKUP('PEM MONSENHOR MENDONÇA'!H262,SETOP,5,))</f>
        <v>#REF!</v>
      </c>
      <c r="N262" s="23" t="e">
        <f t="shared" si="170"/>
        <v>#REF!</v>
      </c>
      <c r="O262" s="23" t="e">
        <f t="shared" ref="O262" si="178">K262*M262</f>
        <v>#REF!</v>
      </c>
      <c r="P262" s="23" t="e">
        <f t="shared" ref="P262" si="179">N262*K262</f>
        <v>#REF!</v>
      </c>
      <c r="Q262" s="93"/>
      <c r="R262" s="93"/>
      <c r="S262" s="4"/>
      <c r="T262" s="87"/>
    </row>
    <row r="263" spans="1:20" s="13" customFormat="1" ht="48" customHeight="1">
      <c r="A263" s="2" t="s">
        <v>613</v>
      </c>
      <c r="B263" s="164" t="e">
        <f>IF(I263="SINAPI",VLOOKUP('PEM MONSENHOR MENDONÇA'!H263,SINAPI,2,),VLOOKUP('PEM MONSENHOR MENDONÇA'!H263,SETOP,3,))</f>
        <v>#REF!</v>
      </c>
      <c r="C263" s="164"/>
      <c r="D263" s="164"/>
      <c r="E263" s="164"/>
      <c r="F263" s="164"/>
      <c r="G263" s="164"/>
      <c r="H263" s="22">
        <v>87894</v>
      </c>
      <c r="I263" s="22" t="s">
        <v>149</v>
      </c>
      <c r="J263" s="22" t="e">
        <f>IF(I263="SINAPI",VLOOKUP('PEM MONSENHOR MENDONÇA'!H263,SINAPI,3,),VLOOKUP('PEM MONSENHOR MENDONÇA'!H263,SETOP,4,))</f>
        <v>#REF!</v>
      </c>
      <c r="K263" s="3">
        <v>394.36</v>
      </c>
      <c r="L263" s="3" t="s">
        <v>22</v>
      </c>
      <c r="M263" s="23" t="e">
        <f>IF(I263="SINAPI",VLOOKUP('PEM MONSENHOR MENDONÇA'!H263,SINAPI,4,),VLOOKUP('PEM MONSENHOR MENDONÇA'!H263,SETOP,5,))</f>
        <v>#REF!</v>
      </c>
      <c r="N263" s="23" t="e">
        <f t="shared" si="170"/>
        <v>#REF!</v>
      </c>
      <c r="O263" s="23" t="e">
        <f t="shared" ref="O263:O266" si="180">K263*M263</f>
        <v>#REF!</v>
      </c>
      <c r="P263" s="23" t="e">
        <f t="shared" ref="P263:P266" si="181">N263*K263</f>
        <v>#REF!</v>
      </c>
      <c r="Q263" s="93"/>
      <c r="R263" s="93"/>
      <c r="S263" s="4"/>
      <c r="T263" s="87"/>
    </row>
    <row r="264" spans="1:20" s="13" customFormat="1" ht="48" customHeight="1">
      <c r="A264" s="2" t="s">
        <v>614</v>
      </c>
      <c r="B264" s="164" t="e">
        <f>IF(I264="SINAPI",VLOOKUP('PEM MONSENHOR MENDONÇA'!H264,SINAPI,2,),VLOOKUP('PEM MONSENHOR MENDONÇA'!H264,SETOP,3,))</f>
        <v>#REF!</v>
      </c>
      <c r="C264" s="164"/>
      <c r="D264" s="164"/>
      <c r="E264" s="164"/>
      <c r="F264" s="164"/>
      <c r="G264" s="164"/>
      <c r="H264" s="22">
        <v>87792</v>
      </c>
      <c r="I264" s="22" t="s">
        <v>149</v>
      </c>
      <c r="J264" s="22" t="e">
        <f>IF(I264="SINAPI",VLOOKUP('PEM MONSENHOR MENDONÇA'!H264,SINAPI,3,),VLOOKUP('PEM MONSENHOR MENDONÇA'!H264,SETOP,4,))</f>
        <v>#REF!</v>
      </c>
      <c r="K264" s="3">
        <v>394.36</v>
      </c>
      <c r="L264" s="3" t="s">
        <v>22</v>
      </c>
      <c r="M264" s="23" t="e">
        <f>IF(I264="SINAPI",VLOOKUP('PEM MONSENHOR MENDONÇA'!H264,SINAPI,4,),VLOOKUP('PEM MONSENHOR MENDONÇA'!H264,SETOP,5,))</f>
        <v>#REF!</v>
      </c>
      <c r="N264" s="23" t="e">
        <f t="shared" si="170"/>
        <v>#REF!</v>
      </c>
      <c r="O264" s="23" t="e">
        <f t="shared" si="180"/>
        <v>#REF!</v>
      </c>
      <c r="P264" s="23" t="e">
        <f t="shared" si="181"/>
        <v>#REF!</v>
      </c>
      <c r="Q264" s="93"/>
      <c r="R264" s="93"/>
      <c r="S264" s="4"/>
      <c r="T264" s="87"/>
    </row>
    <row r="265" spans="1:20" s="13" customFormat="1" ht="48" customHeight="1">
      <c r="A265" s="2" t="s">
        <v>615</v>
      </c>
      <c r="B265" s="164" t="e">
        <f>IF(I265="SINAPI",VLOOKUP('PEM MONSENHOR MENDONÇA'!H265,SINAPI,2,),VLOOKUP('PEM MONSENHOR MENDONÇA'!H265,SETOP,3,))</f>
        <v>#REF!</v>
      </c>
      <c r="C265" s="164"/>
      <c r="D265" s="164"/>
      <c r="E265" s="164"/>
      <c r="F265" s="164"/>
      <c r="G265" s="164"/>
      <c r="H265" s="22">
        <v>87905</v>
      </c>
      <c r="I265" s="22" t="s">
        <v>149</v>
      </c>
      <c r="J265" s="22" t="e">
        <f>IF(I265="SINAPI",VLOOKUP('PEM MONSENHOR MENDONÇA'!H265,SINAPI,3,),VLOOKUP('PEM MONSENHOR MENDONÇA'!H265,SETOP,4,))</f>
        <v>#REF!</v>
      </c>
      <c r="K265" s="3">
        <v>204.62</v>
      </c>
      <c r="L265" s="3" t="s">
        <v>22</v>
      </c>
      <c r="M265" s="23" t="e">
        <f>IF(I265="SINAPI",VLOOKUP('PEM MONSENHOR MENDONÇA'!H265,SINAPI,4,),VLOOKUP('PEM MONSENHOR MENDONÇA'!H265,SETOP,5,))</f>
        <v>#REF!</v>
      </c>
      <c r="N265" s="23" t="e">
        <f t="shared" si="170"/>
        <v>#REF!</v>
      </c>
      <c r="O265" s="23" t="e">
        <f t="shared" si="180"/>
        <v>#REF!</v>
      </c>
      <c r="P265" s="23" t="e">
        <f t="shared" si="181"/>
        <v>#REF!</v>
      </c>
      <c r="Q265" s="93"/>
      <c r="R265" s="93"/>
      <c r="S265" s="4"/>
      <c r="T265" s="87"/>
    </row>
    <row r="266" spans="1:20" s="13" customFormat="1" ht="48" customHeight="1">
      <c r="A266" s="2" t="s">
        <v>616</v>
      </c>
      <c r="B266" s="163" t="e">
        <f>IF(I266="SINAPI",VLOOKUP('PEM MONSENHOR MENDONÇA'!H266,SINAPI,2,),VLOOKUP('PEM MONSENHOR MENDONÇA'!H266,SETOP,3,))</f>
        <v>#REF!</v>
      </c>
      <c r="C266" s="163"/>
      <c r="D266" s="163"/>
      <c r="E266" s="163"/>
      <c r="F266" s="163"/>
      <c r="G266" s="163"/>
      <c r="H266" s="22">
        <v>87777</v>
      </c>
      <c r="I266" s="22" t="s">
        <v>149</v>
      </c>
      <c r="J266" s="22" t="e">
        <f>IF(I266="SINAPI",VLOOKUP('PEM MONSENHOR MENDONÇA'!H266,SINAPI,3,),VLOOKUP('PEM MONSENHOR MENDONÇA'!H266,SETOP,4,))</f>
        <v>#REF!</v>
      </c>
      <c r="K266" s="3">
        <v>204.62</v>
      </c>
      <c r="L266" s="3" t="s">
        <v>22</v>
      </c>
      <c r="M266" s="23" t="e">
        <f>IF(I266="SINAPI",VLOOKUP('PEM MONSENHOR MENDONÇA'!H266,SINAPI,4,),VLOOKUP('PEM MONSENHOR MENDONÇA'!H266,SETOP,5,))</f>
        <v>#REF!</v>
      </c>
      <c r="N266" s="23" t="e">
        <f t="shared" si="170"/>
        <v>#REF!</v>
      </c>
      <c r="O266" s="23" t="e">
        <f t="shared" si="180"/>
        <v>#REF!</v>
      </c>
      <c r="P266" s="23" t="e">
        <f t="shared" si="181"/>
        <v>#REF!</v>
      </c>
      <c r="Q266" s="93"/>
      <c r="R266" s="93"/>
      <c r="S266" s="4"/>
      <c r="T266" s="87"/>
    </row>
    <row r="267" spans="1:20" s="13" customFormat="1" ht="48" customHeight="1">
      <c r="A267" s="2" t="s">
        <v>617</v>
      </c>
      <c r="B267" s="164" t="e">
        <f>IF(I267="SINAPI",VLOOKUP('PEM MONSENHOR MENDONÇA'!H267,SINAPI,2,),VLOOKUP('PEM MONSENHOR MENDONÇA'!H267,SETOP,3,))</f>
        <v>#REF!</v>
      </c>
      <c r="C267" s="164"/>
      <c r="D267" s="164"/>
      <c r="E267" s="164"/>
      <c r="F267" s="164"/>
      <c r="G267" s="164"/>
      <c r="H267" s="22">
        <v>87414</v>
      </c>
      <c r="I267" s="22" t="s">
        <v>149</v>
      </c>
      <c r="J267" s="22" t="e">
        <f>IF(I267="SINAPI",VLOOKUP('PEM MONSENHOR MENDONÇA'!H267,SINAPI,3,),VLOOKUP('PEM MONSENHOR MENDONÇA'!H267,SETOP,4,))</f>
        <v>#REF!</v>
      </c>
      <c r="K267" s="3">
        <v>193.19</v>
      </c>
      <c r="L267" s="3" t="s">
        <v>22</v>
      </c>
      <c r="M267" s="23" t="e">
        <f>IF(I267="SINAPI",VLOOKUP('PEM MONSENHOR MENDONÇA'!H267,SINAPI,4,),VLOOKUP('PEM MONSENHOR MENDONÇA'!H267,SETOP,5,))</f>
        <v>#REF!</v>
      </c>
      <c r="N267" s="23" t="e">
        <f t="shared" ref="N267" si="182">ROUND(M267*(1+$C$7),2)</f>
        <v>#REF!</v>
      </c>
      <c r="O267" s="23" t="e">
        <f t="shared" ref="O267" si="183">K267*M267</f>
        <v>#REF!</v>
      </c>
      <c r="P267" s="23" t="e">
        <f t="shared" ref="P267" si="184">N267*K267</f>
        <v>#REF!</v>
      </c>
      <c r="Q267" s="93"/>
      <c r="R267" s="93"/>
      <c r="S267" s="4"/>
      <c r="T267" s="87"/>
    </row>
    <row r="268" spans="1:20" s="13" customFormat="1" ht="30" customHeight="1">
      <c r="A268" s="41"/>
      <c r="B268" s="41"/>
      <c r="C268" s="41"/>
      <c r="D268" s="41"/>
      <c r="E268" s="41"/>
      <c r="F268" s="41"/>
      <c r="G268" s="41"/>
      <c r="H268" s="161" t="str">
        <f>"SUBTOTAL "&amp;B258</f>
        <v>SUBTOTAL REVESTIMENTO INTERNO E EXTERNO</v>
      </c>
      <c r="I268" s="161"/>
      <c r="J268" s="161"/>
      <c r="K268" s="161"/>
      <c r="L268" s="161"/>
      <c r="M268" s="161"/>
      <c r="N268" s="162"/>
      <c r="O268" s="42" t="e">
        <f>SUM(O259:O267)</f>
        <v>#REF!</v>
      </c>
      <c r="P268" s="42" t="e">
        <f>SUM(P259:P267)</f>
        <v>#REF!</v>
      </c>
      <c r="Q268" s="93"/>
      <c r="R268" s="93"/>
      <c r="S268" s="4"/>
      <c r="T268" s="87"/>
    </row>
    <row r="269" spans="1:20" s="13" customFormat="1" ht="30" customHeight="1">
      <c r="A269" s="70">
        <v>12</v>
      </c>
      <c r="B269" s="169" t="s">
        <v>203</v>
      </c>
      <c r="C269" s="169"/>
      <c r="D269" s="169"/>
      <c r="E269" s="169"/>
      <c r="F269" s="169"/>
      <c r="G269" s="169"/>
      <c r="H269" s="70"/>
      <c r="I269" s="70"/>
      <c r="J269" s="70"/>
      <c r="K269" s="70"/>
      <c r="L269" s="71"/>
      <c r="M269" s="70"/>
      <c r="N269" s="70"/>
      <c r="O269" s="103"/>
      <c r="P269" s="103"/>
      <c r="Q269" s="93"/>
      <c r="R269" s="93"/>
      <c r="S269" s="4"/>
      <c r="T269" s="87"/>
    </row>
    <row r="270" spans="1:20" s="13" customFormat="1" ht="30" customHeight="1">
      <c r="A270" s="98" t="s">
        <v>209</v>
      </c>
      <c r="B270" s="172" t="s">
        <v>204</v>
      </c>
      <c r="C270" s="172"/>
      <c r="D270" s="172"/>
      <c r="E270" s="172"/>
      <c r="F270" s="172"/>
      <c r="G270" s="172"/>
      <c r="H270" s="98"/>
      <c r="I270" s="98"/>
      <c r="J270" s="98"/>
      <c r="K270" s="98"/>
      <c r="L270" s="99"/>
      <c r="M270" s="98"/>
      <c r="N270" s="98"/>
      <c r="O270" s="118"/>
      <c r="P270" s="118"/>
      <c r="Q270" s="96"/>
      <c r="R270" s="96"/>
      <c r="S270" s="12"/>
      <c r="T270" s="97"/>
    </row>
    <row r="271" spans="1:20" s="13" customFormat="1" ht="30" customHeight="1">
      <c r="A271" s="2" t="s">
        <v>618</v>
      </c>
      <c r="B271" s="164" t="e">
        <f>IF(I271="SINAPI",VLOOKUP('PEM MONSENHOR MENDONÇA'!H271,SINAPI,2,),VLOOKUP('PEM MONSENHOR MENDONÇA'!H271,SETOP,3,))</f>
        <v>#REF!</v>
      </c>
      <c r="C271" s="164"/>
      <c r="D271" s="164"/>
      <c r="E271" s="164"/>
      <c r="F271" s="164"/>
      <c r="G271" s="164"/>
      <c r="H271" s="22">
        <v>87630</v>
      </c>
      <c r="I271" s="22" t="s">
        <v>149</v>
      </c>
      <c r="J271" s="22" t="e">
        <f>IF(I271="SINAPI",VLOOKUP('PEM MONSENHOR MENDONÇA'!H271,SINAPI,3,),VLOOKUP('PEM MONSENHOR MENDONÇA'!H271,SETOP,4,))</f>
        <v>#REF!</v>
      </c>
      <c r="K271" s="3">
        <v>162.88999999999999</v>
      </c>
      <c r="L271" s="3" t="s">
        <v>22</v>
      </c>
      <c r="M271" s="23" t="e">
        <f>IF(I271="SINAPI",VLOOKUP('PEM MONSENHOR MENDONÇA'!H271,SINAPI,4,),VLOOKUP('PEM MONSENHOR MENDONÇA'!H271,SETOP,5,))</f>
        <v>#REF!</v>
      </c>
      <c r="N271" s="23" t="e">
        <f t="shared" ref="N271:N274" si="185">ROUND(M271*(1+$C$7),2)</f>
        <v>#REF!</v>
      </c>
      <c r="O271" s="23" t="e">
        <f t="shared" ref="O271:O273" si="186">K271*M271</f>
        <v>#REF!</v>
      </c>
      <c r="P271" s="23" t="e">
        <f t="shared" ref="P271:P273" si="187">N271*K271</f>
        <v>#REF!</v>
      </c>
      <c r="Q271" s="93"/>
      <c r="R271" s="93"/>
      <c r="S271" s="4"/>
      <c r="T271" s="87"/>
    </row>
    <row r="272" spans="1:20" s="13" customFormat="1" ht="30" customHeight="1">
      <c r="A272" s="2" t="s">
        <v>619</v>
      </c>
      <c r="B272" s="164" t="e">
        <f>IF(I272="SINAPI",VLOOKUP('PEM MONSENHOR MENDONÇA'!H272,SINAPI,2,),VLOOKUP('PEM MONSENHOR MENDONÇA'!H272,SETOP,3,))</f>
        <v>#REF!</v>
      </c>
      <c r="C272" s="164"/>
      <c r="D272" s="164"/>
      <c r="E272" s="164"/>
      <c r="F272" s="164"/>
      <c r="G272" s="164"/>
      <c r="H272" s="22">
        <v>87745</v>
      </c>
      <c r="I272" s="22" t="s">
        <v>149</v>
      </c>
      <c r="J272" s="22" t="e">
        <f>IF(I272="SINAPI",VLOOKUP('PEM MONSENHOR MENDONÇA'!H272,SINAPI,3,),VLOOKUP('PEM MONSENHOR MENDONÇA'!H272,SETOP,4,))</f>
        <v>#REF!</v>
      </c>
      <c r="K272" s="3">
        <v>44.06</v>
      </c>
      <c r="L272" s="3" t="s">
        <v>22</v>
      </c>
      <c r="M272" s="23" t="e">
        <f>IF(I272="SINAPI",VLOOKUP('PEM MONSENHOR MENDONÇA'!H272,SINAPI,4,),VLOOKUP('PEM MONSENHOR MENDONÇA'!H272,SETOP,5,))</f>
        <v>#REF!</v>
      </c>
      <c r="N272" s="23" t="e">
        <f t="shared" si="185"/>
        <v>#REF!</v>
      </c>
      <c r="O272" s="23" t="e">
        <f t="shared" si="186"/>
        <v>#REF!</v>
      </c>
      <c r="P272" s="23" t="e">
        <f t="shared" si="187"/>
        <v>#REF!</v>
      </c>
      <c r="Q272" s="93"/>
      <c r="R272" s="93"/>
      <c r="S272" s="4"/>
      <c r="T272" s="87"/>
    </row>
    <row r="273" spans="1:20" s="13" customFormat="1" ht="30" customHeight="1">
      <c r="A273" s="2" t="s">
        <v>620</v>
      </c>
      <c r="B273" s="164" t="e">
        <f>IF(I273="SINAPI",VLOOKUP('PEM MONSENHOR MENDONÇA'!H273,SINAPI,2,),VLOOKUP('PEM MONSENHOR MENDONÇA'!H273,SETOP,3,))</f>
        <v>#REF!</v>
      </c>
      <c r="C273" s="164"/>
      <c r="D273" s="164"/>
      <c r="E273" s="164"/>
      <c r="F273" s="164"/>
      <c r="G273" s="164"/>
      <c r="H273" s="22">
        <v>4786</v>
      </c>
      <c r="I273" s="22" t="s">
        <v>149</v>
      </c>
      <c r="J273" s="22" t="e">
        <f>IF(I273="SINAPI",VLOOKUP('PEM MONSENHOR MENDONÇA'!H273,SINAPI,3,),VLOOKUP('PEM MONSENHOR MENDONÇA'!H273,SETOP,4,))</f>
        <v>#REF!</v>
      </c>
      <c r="K273" s="3">
        <v>206.95</v>
      </c>
      <c r="L273" s="3" t="s">
        <v>22</v>
      </c>
      <c r="M273" s="23" t="e">
        <f>IF(I273="SINAPI",VLOOKUP('PEM MONSENHOR MENDONÇA'!H273,SINAPI,4,),VLOOKUP('PEM MONSENHOR MENDONÇA'!H273,SETOP,5,))</f>
        <v>#REF!</v>
      </c>
      <c r="N273" s="23" t="e">
        <f t="shared" si="185"/>
        <v>#REF!</v>
      </c>
      <c r="O273" s="23" t="e">
        <f t="shared" si="186"/>
        <v>#REF!</v>
      </c>
      <c r="P273" s="23" t="e">
        <f t="shared" si="187"/>
        <v>#REF!</v>
      </c>
      <c r="Q273" s="93"/>
      <c r="R273" s="93"/>
      <c r="S273" s="4"/>
      <c r="T273" s="87"/>
    </row>
    <row r="274" spans="1:20" s="13" customFormat="1" ht="30" customHeight="1">
      <c r="A274" s="2" t="s">
        <v>621</v>
      </c>
      <c r="B274" s="164" t="e">
        <f>IF(I274="SINAPI",VLOOKUP('PEM MONSENHOR MENDONÇA'!H274,SINAPI,2,),VLOOKUP('PEM MONSENHOR MENDONÇA'!H274,SETOP,3,))</f>
        <v>#REF!</v>
      </c>
      <c r="C274" s="164"/>
      <c r="D274" s="164"/>
      <c r="E274" s="164"/>
      <c r="F274" s="164"/>
      <c r="G274" s="164"/>
      <c r="H274" s="22" t="s">
        <v>139</v>
      </c>
      <c r="I274" s="22" t="s">
        <v>33</v>
      </c>
      <c r="J274" s="22" t="e">
        <f>IF(I274="SINAPI",VLOOKUP('PEM MONSENHOR MENDONÇA'!H274,SINAPI,3,),VLOOKUP('PEM MONSENHOR MENDONÇA'!H274,SETOP,4,))</f>
        <v>#REF!</v>
      </c>
      <c r="K274" s="3">
        <v>110.63</v>
      </c>
      <c r="L274" s="3" t="s">
        <v>22</v>
      </c>
      <c r="M274" s="23" t="e">
        <f>IF(I274="SINAPI",VLOOKUP('PEM MONSENHOR MENDONÇA'!H274,SINAPI,4,),VLOOKUP('PEM MONSENHOR MENDONÇA'!H274,SETOP,5,))</f>
        <v>#REF!</v>
      </c>
      <c r="N274" s="23" t="e">
        <f t="shared" si="185"/>
        <v>#REF!</v>
      </c>
      <c r="O274" s="23" t="e">
        <f t="shared" ref="O274:O275" si="188">K274*M274</f>
        <v>#REF!</v>
      </c>
      <c r="P274" s="23" t="e">
        <f t="shared" ref="P274:P275" si="189">N274*K274</f>
        <v>#REF!</v>
      </c>
      <c r="Q274" s="93"/>
      <c r="R274" s="93"/>
      <c r="S274" s="4"/>
      <c r="T274" s="87"/>
    </row>
    <row r="275" spans="1:20" s="13" customFormat="1" ht="30" customHeight="1">
      <c r="A275" s="2" t="s">
        <v>622</v>
      </c>
      <c r="B275" s="163" t="e">
        <f>IF(I275="SINAPI",VLOOKUP('PEM MONSENHOR MENDONÇA'!H275,SINAPI,2,),VLOOKUP('PEM MONSENHOR MENDONÇA'!H275,SETOP,3,))</f>
        <v>#REF!</v>
      </c>
      <c r="C275" s="163"/>
      <c r="D275" s="163"/>
      <c r="E275" s="163"/>
      <c r="F275" s="163"/>
      <c r="G275" s="163"/>
      <c r="H275" s="22">
        <v>98689</v>
      </c>
      <c r="I275" s="22" t="s">
        <v>149</v>
      </c>
      <c r="J275" s="22" t="e">
        <f>IF(I275="SINAPI",VLOOKUP('PEM MONSENHOR MENDONÇA'!H275,SINAPI,3,),VLOOKUP('PEM MONSENHOR MENDONÇA'!H275,SETOP,4,))</f>
        <v>#REF!</v>
      </c>
      <c r="K275" s="3">
        <v>7.3</v>
      </c>
      <c r="L275" s="3" t="s">
        <v>22</v>
      </c>
      <c r="M275" s="23" t="e">
        <f>IF(I275="SINAPI",VLOOKUP('PEM MONSENHOR MENDONÇA'!H275,SINAPI,4,),VLOOKUP('PEM MONSENHOR MENDONÇA'!H275,SETOP,5,))</f>
        <v>#REF!</v>
      </c>
      <c r="N275" s="23" t="e">
        <f t="shared" ref="N275" si="190">ROUND(M275*(1+$C$7),2)</f>
        <v>#REF!</v>
      </c>
      <c r="O275" s="23" t="e">
        <f t="shared" si="188"/>
        <v>#REF!</v>
      </c>
      <c r="P275" s="23" t="e">
        <f t="shared" si="189"/>
        <v>#REF!</v>
      </c>
      <c r="Q275" s="93"/>
      <c r="R275" s="93"/>
      <c r="S275" s="4"/>
      <c r="T275" s="87"/>
    </row>
    <row r="276" spans="1:20" s="13" customFormat="1" ht="30" customHeight="1">
      <c r="A276" s="41"/>
      <c r="B276" s="41"/>
      <c r="C276" s="41"/>
      <c r="D276" s="41"/>
      <c r="E276" s="41"/>
      <c r="F276" s="41"/>
      <c r="G276" s="41"/>
      <c r="H276" s="161" t="str">
        <f>"SUBTOTAL "&amp;$B$269</f>
        <v>SUBTOTAL SISTEMAS DE PISOS</v>
      </c>
      <c r="I276" s="161"/>
      <c r="J276" s="161"/>
      <c r="K276" s="161"/>
      <c r="L276" s="161"/>
      <c r="M276" s="161"/>
      <c r="N276" s="162"/>
      <c r="O276" s="42" t="e">
        <f>SUM(O270:O275)</f>
        <v>#REF!</v>
      </c>
      <c r="P276" s="42" t="e">
        <f>SUM(P270:P275)</f>
        <v>#REF!</v>
      </c>
      <c r="Q276" s="93"/>
      <c r="R276" s="93"/>
      <c r="S276" s="4"/>
      <c r="T276" s="87"/>
    </row>
    <row r="277" spans="1:20" s="13" customFormat="1" ht="30" customHeight="1">
      <c r="A277" s="70">
        <v>13</v>
      </c>
      <c r="B277" s="169" t="s">
        <v>206</v>
      </c>
      <c r="C277" s="169"/>
      <c r="D277" s="169"/>
      <c r="E277" s="169"/>
      <c r="F277" s="169"/>
      <c r="G277" s="169"/>
      <c r="H277" s="70"/>
      <c r="I277" s="70"/>
      <c r="J277" s="70"/>
      <c r="K277" s="70"/>
      <c r="L277" s="71"/>
      <c r="M277" s="70"/>
      <c r="N277" s="70"/>
      <c r="O277" s="103"/>
      <c r="P277" s="103"/>
      <c r="Q277" s="93"/>
      <c r="R277" s="93"/>
      <c r="S277" s="4"/>
      <c r="T277" s="87"/>
    </row>
    <row r="278" spans="1:20" s="13" customFormat="1" ht="30" customHeight="1">
      <c r="A278" s="2" t="s">
        <v>234</v>
      </c>
      <c r="B278" s="164" t="e">
        <f>IF(I278="SINAPI",VLOOKUP('PEM MONSENHOR MENDONÇA'!H278,SINAPI,2,),VLOOKUP('PEM MONSENHOR MENDONÇA'!H278,SETOP,3,))</f>
        <v>#REF!</v>
      </c>
      <c r="C278" s="164"/>
      <c r="D278" s="164"/>
      <c r="E278" s="164"/>
      <c r="F278" s="164"/>
      <c r="G278" s="164"/>
      <c r="H278" s="22" t="s">
        <v>134</v>
      </c>
      <c r="I278" s="22" t="s">
        <v>33</v>
      </c>
      <c r="J278" s="22" t="e">
        <f>IF(I278="SINAPI",VLOOKUP('PEM MONSENHOR MENDONÇA'!H278,SINAPI,3,),VLOOKUP('PEM MONSENHOR MENDONÇA'!H278,SETOP,4,))</f>
        <v>#REF!</v>
      </c>
      <c r="K278" s="3">
        <v>386.83</v>
      </c>
      <c r="L278" s="3" t="s">
        <v>22</v>
      </c>
      <c r="M278" s="23" t="e">
        <f>IF(I278="SINAPI",VLOOKUP('PEM MONSENHOR MENDONÇA'!H278,SINAPI,4,),VLOOKUP('PEM MONSENHOR MENDONÇA'!H278,SETOP,5,))</f>
        <v>#REF!</v>
      </c>
      <c r="N278" s="23" t="e">
        <f>ROUND(M278*(1+$C$7),2)</f>
        <v>#REF!</v>
      </c>
      <c r="O278" s="23" t="e">
        <f>K278*M278</f>
        <v>#REF!</v>
      </c>
      <c r="P278" s="23" t="e">
        <f>N278*K278</f>
        <v>#REF!</v>
      </c>
      <c r="Q278" s="93"/>
      <c r="R278" s="93"/>
      <c r="S278" s="4"/>
      <c r="T278" s="87"/>
    </row>
    <row r="279" spans="1:20" s="13" customFormat="1" ht="30" customHeight="1">
      <c r="A279" s="2" t="s">
        <v>235</v>
      </c>
      <c r="B279" s="164" t="e">
        <f>IF(I279="SINAPI",VLOOKUP('PEM MONSENHOR MENDONÇA'!H279,SINAPI,2,),VLOOKUP('PEM MONSENHOR MENDONÇA'!H279,SETOP,3,))</f>
        <v>#REF!</v>
      </c>
      <c r="C279" s="164"/>
      <c r="D279" s="164"/>
      <c r="E279" s="164"/>
      <c r="F279" s="164"/>
      <c r="G279" s="164"/>
      <c r="H279" s="22">
        <v>88493</v>
      </c>
      <c r="I279" s="22" t="s">
        <v>149</v>
      </c>
      <c r="J279" s="22" t="e">
        <f>IF(I279="SINAPI",VLOOKUP('PEM MONSENHOR MENDONÇA'!H279,SINAPI,3,),VLOOKUP('PEM MONSENHOR MENDONÇA'!H279,SETOP,4,))</f>
        <v>#REF!</v>
      </c>
      <c r="K279" s="3">
        <v>386.83</v>
      </c>
      <c r="L279" s="3" t="s">
        <v>22</v>
      </c>
      <c r="M279" s="23" t="e">
        <f>IF(I279="SINAPI",VLOOKUP('PEM MONSENHOR MENDONÇA'!H279,SINAPI,4,),VLOOKUP('PEM MONSENHOR MENDONÇA'!H279,SETOP,5,))</f>
        <v>#REF!</v>
      </c>
      <c r="N279" s="23" t="e">
        <f>ROUND(M279*(1+$C$7),2)</f>
        <v>#REF!</v>
      </c>
      <c r="O279" s="23" t="e">
        <f>K279*M279</f>
        <v>#REF!</v>
      </c>
      <c r="P279" s="23" t="e">
        <f>N279*K279</f>
        <v>#REF!</v>
      </c>
      <c r="Q279" s="93"/>
      <c r="R279" s="93"/>
      <c r="S279" s="4"/>
      <c r="T279" s="87"/>
    </row>
    <row r="280" spans="1:20" s="13" customFormat="1" ht="30" customHeight="1">
      <c r="A280" s="2" t="s">
        <v>623</v>
      </c>
      <c r="B280" s="164" t="e">
        <f>IF(I280="SINAPI",VLOOKUP('PEM MONSENHOR MENDONÇA'!H280,SINAPI,2,),VLOOKUP('PEM MONSENHOR MENDONÇA'!H280,SETOP,3,))</f>
        <v>#REF!</v>
      </c>
      <c r="C280" s="164"/>
      <c r="D280" s="164"/>
      <c r="E280" s="164"/>
      <c r="F280" s="164"/>
      <c r="G280" s="164"/>
      <c r="H280" s="22">
        <v>88488</v>
      </c>
      <c r="I280" s="22" t="s">
        <v>149</v>
      </c>
      <c r="J280" s="22" t="e">
        <f>IF(I280="SINAPI",VLOOKUP('PEM MONSENHOR MENDONÇA'!H280,SINAPI,3,),VLOOKUP('PEM MONSENHOR MENDONÇA'!H280,SETOP,4,))</f>
        <v>#REF!</v>
      </c>
      <c r="K280" s="3">
        <v>193.19</v>
      </c>
      <c r="L280" s="3" t="s">
        <v>22</v>
      </c>
      <c r="M280" s="23" t="e">
        <f>IF(I280="SINAPI",VLOOKUP('PEM MONSENHOR MENDONÇA'!H280,SINAPI,4,),VLOOKUP('PEM MONSENHOR MENDONÇA'!H280,SETOP,5,))</f>
        <v>#REF!</v>
      </c>
      <c r="N280" s="23" t="e">
        <f>ROUND(M280*(1+$C$7),2)</f>
        <v>#REF!</v>
      </c>
      <c r="O280" s="23" t="e">
        <f>K280*M280</f>
        <v>#REF!</v>
      </c>
      <c r="P280" s="23" t="e">
        <f>N280*K280</f>
        <v>#REF!</v>
      </c>
      <c r="Q280" s="93"/>
      <c r="R280" s="93"/>
      <c r="S280" s="4"/>
      <c r="T280" s="87"/>
    </row>
    <row r="281" spans="1:20" s="13" customFormat="1" ht="30" customHeight="1">
      <c r="A281" s="2" t="s">
        <v>624</v>
      </c>
      <c r="B281" s="164" t="e">
        <f>IF(I281="SINAPI",VLOOKUP('PEM MONSENHOR MENDONÇA'!H281,SINAPI,2,),VLOOKUP('PEM MONSENHOR MENDONÇA'!H281,SETOP,3,))</f>
        <v>#REF!</v>
      </c>
      <c r="C281" s="164"/>
      <c r="D281" s="164"/>
      <c r="E281" s="164"/>
      <c r="F281" s="164"/>
      <c r="G281" s="164"/>
      <c r="H281" s="22" t="s">
        <v>135</v>
      </c>
      <c r="I281" s="22" t="s">
        <v>33</v>
      </c>
      <c r="J281" s="22" t="e">
        <f>IF(I281="SINAPI",VLOOKUP('PEM MONSENHOR MENDONÇA'!H281,SINAPI,3,),VLOOKUP('PEM MONSENHOR MENDONÇA'!H281,SETOP,4,))</f>
        <v>#REF!</v>
      </c>
      <c r="K281" s="3">
        <v>598.98</v>
      </c>
      <c r="L281" s="3" t="s">
        <v>22</v>
      </c>
      <c r="M281" s="23" t="e">
        <f>IF(I281="SINAPI",VLOOKUP('PEM MONSENHOR MENDONÇA'!H281,SINAPI,4,),VLOOKUP('PEM MONSENHOR MENDONÇA'!H281,SETOP,5,))</f>
        <v>#REF!</v>
      </c>
      <c r="N281" s="23" t="e">
        <f t="shared" ref="N281" si="191">ROUND(M281*(1+$C$7),2)</f>
        <v>#REF!</v>
      </c>
      <c r="O281" s="23" t="e">
        <f t="shared" ref="O281" si="192">K281*M281</f>
        <v>#REF!</v>
      </c>
      <c r="P281" s="23" t="e">
        <f t="shared" ref="P281" si="193">N281*K281</f>
        <v>#REF!</v>
      </c>
      <c r="Q281" s="93"/>
      <c r="R281" s="93"/>
      <c r="S281" s="4"/>
      <c r="T281" s="87"/>
    </row>
    <row r="282" spans="1:20" s="13" customFormat="1" ht="30" customHeight="1">
      <c r="A282" s="2" t="s">
        <v>625</v>
      </c>
      <c r="B282" s="164" t="e">
        <f>IF(I282="SINAPI",VLOOKUP('PEM MONSENHOR MENDONÇA'!H282,SINAPI,2,),VLOOKUP('PEM MONSENHOR MENDONÇA'!H282,SETOP,3,))</f>
        <v>#REF!</v>
      </c>
      <c r="C282" s="164"/>
      <c r="D282" s="164"/>
      <c r="E282" s="164"/>
      <c r="F282" s="164"/>
      <c r="G282" s="164"/>
      <c r="H282" s="22">
        <v>95626</v>
      </c>
      <c r="I282" s="22" t="s">
        <v>149</v>
      </c>
      <c r="J282" s="22" t="e">
        <f>IF(I282="SINAPI",VLOOKUP('PEM MONSENHOR MENDONÇA'!H282,SINAPI,3,),VLOOKUP('PEM MONSENHOR MENDONÇA'!H282,SETOP,4,))</f>
        <v>#REF!</v>
      </c>
      <c r="K282" s="3">
        <v>598.98</v>
      </c>
      <c r="L282" s="3" t="s">
        <v>22</v>
      </c>
      <c r="M282" s="23" t="e">
        <f>IF(I282="SINAPI",VLOOKUP('PEM MONSENHOR MENDONÇA'!H282,SINAPI,4,),VLOOKUP('PEM MONSENHOR MENDONÇA'!H282,SETOP,5,))</f>
        <v>#REF!</v>
      </c>
      <c r="N282" s="23" t="e">
        <f t="shared" ref="N282" si="194">ROUND(M282*(1+$C$7),2)</f>
        <v>#REF!</v>
      </c>
      <c r="O282" s="23" t="e">
        <f t="shared" ref="O282" si="195">K282*M282</f>
        <v>#REF!</v>
      </c>
      <c r="P282" s="23" t="e">
        <f t="shared" ref="P282" si="196">N282*K282</f>
        <v>#REF!</v>
      </c>
      <c r="Q282" s="93"/>
      <c r="R282" s="93"/>
      <c r="S282" s="4"/>
      <c r="T282" s="87"/>
    </row>
    <row r="283" spans="1:20" s="13" customFormat="1" ht="30" customHeight="1">
      <c r="A283" s="41"/>
      <c r="B283" s="41"/>
      <c r="C283" s="41"/>
      <c r="D283" s="41"/>
      <c r="E283" s="41"/>
      <c r="F283" s="41"/>
      <c r="G283" s="41"/>
      <c r="H283" s="161" t="str">
        <f>"SUBTOTAL "&amp;$B$277</f>
        <v>SUBTOTAL PINTURAS E ACABAMENTOS</v>
      </c>
      <c r="I283" s="161"/>
      <c r="J283" s="161"/>
      <c r="K283" s="161"/>
      <c r="L283" s="161"/>
      <c r="M283" s="161"/>
      <c r="N283" s="162"/>
      <c r="O283" s="42" t="e">
        <f>SUM(O278:O282)</f>
        <v>#REF!</v>
      </c>
      <c r="P283" s="42" t="e">
        <f>SUM(P278:P282)</f>
        <v>#REF!</v>
      </c>
      <c r="Q283" s="93"/>
      <c r="R283" s="93"/>
      <c r="S283" s="4"/>
      <c r="T283" s="87"/>
    </row>
    <row r="284" spans="1:20" s="13" customFormat="1" ht="30" customHeight="1">
      <c r="A284" s="70">
        <v>14</v>
      </c>
      <c r="B284" s="169" t="s">
        <v>208</v>
      </c>
      <c r="C284" s="169"/>
      <c r="D284" s="169"/>
      <c r="E284" s="169"/>
      <c r="F284" s="169"/>
      <c r="G284" s="169"/>
      <c r="H284" s="70"/>
      <c r="I284" s="70"/>
      <c r="J284" s="70"/>
      <c r="K284" s="70"/>
      <c r="L284" s="71"/>
      <c r="M284" s="70"/>
      <c r="N284" s="70"/>
      <c r="O284" s="103"/>
      <c r="P284" s="103"/>
      <c r="Q284" s="93"/>
      <c r="R284" s="93"/>
      <c r="S284" s="4"/>
      <c r="T284" s="87"/>
    </row>
    <row r="285" spans="1:20" s="13" customFormat="1" ht="30" customHeight="1">
      <c r="A285" s="72" t="s">
        <v>236</v>
      </c>
      <c r="B285" s="184" t="s">
        <v>210</v>
      </c>
      <c r="C285" s="184"/>
      <c r="D285" s="184"/>
      <c r="E285" s="184"/>
      <c r="F285" s="184"/>
      <c r="G285" s="184"/>
      <c r="H285" s="73"/>
      <c r="I285" s="73"/>
      <c r="J285" s="73"/>
      <c r="K285" s="73"/>
      <c r="L285" s="73"/>
      <c r="M285" s="73"/>
      <c r="N285" s="73"/>
      <c r="O285" s="117"/>
      <c r="P285" s="117"/>
      <c r="Q285" s="93"/>
      <c r="R285" s="93"/>
      <c r="S285" s="4"/>
      <c r="T285" s="87"/>
    </row>
    <row r="286" spans="1:20" s="13" customFormat="1" ht="30" customHeight="1">
      <c r="A286" s="8" t="s">
        <v>626</v>
      </c>
      <c r="B286" s="163" t="e">
        <f>IF(I286="SINAPI",VLOOKUP('PEM MONSENHOR MENDONÇA'!H286,SINAPI,2,),VLOOKUP('PEM MONSENHOR MENDONÇA'!H286,SETOP,3,))</f>
        <v>#REF!</v>
      </c>
      <c r="C286" s="163"/>
      <c r="D286" s="163"/>
      <c r="E286" s="163"/>
      <c r="F286" s="163"/>
      <c r="G286" s="163"/>
      <c r="H286" s="9">
        <v>90443</v>
      </c>
      <c r="I286" s="9" t="s">
        <v>149</v>
      </c>
      <c r="J286" s="9" t="e">
        <f>IF(I286="SINAPI",VLOOKUP('PEM MONSENHOR MENDONÇA'!H286,SINAPI,3,),VLOOKUP('PEM MONSENHOR MENDONÇA'!H286,SETOP,4,))</f>
        <v>#REF!</v>
      </c>
      <c r="K286" s="10">
        <v>80.8</v>
      </c>
      <c r="L286" s="10" t="s">
        <v>22</v>
      </c>
      <c r="M286" s="11" t="e">
        <f>IF(I286="SINAPI",VLOOKUP('PEM MONSENHOR MENDONÇA'!H286,SINAPI,4,),VLOOKUP('PEM MONSENHOR MENDONÇA'!H286,SETOP,5,))</f>
        <v>#REF!</v>
      </c>
      <c r="N286" s="11" t="e">
        <f t="shared" ref="N286:N312" si="197">ROUND(M286*(1+$C$7),2)</f>
        <v>#REF!</v>
      </c>
      <c r="O286" s="11" t="e">
        <f t="shared" ref="O286:O289" si="198">K286*M286</f>
        <v>#REF!</v>
      </c>
      <c r="P286" s="11" t="e">
        <f t="shared" ref="P286:P289" si="199">N286*K286</f>
        <v>#REF!</v>
      </c>
      <c r="Q286" s="93"/>
      <c r="R286" s="93"/>
      <c r="S286" s="4"/>
      <c r="T286" s="87"/>
    </row>
    <row r="287" spans="1:20" s="13" customFormat="1" ht="30" customHeight="1">
      <c r="A287" s="8" t="s">
        <v>627</v>
      </c>
      <c r="B287" s="163" t="e">
        <f>IF(I287="SINAPI",VLOOKUP('PEM MONSENHOR MENDONÇA'!H287,SINAPI,2,),VLOOKUP('PEM MONSENHOR MENDONÇA'!H287,SETOP,3,))</f>
        <v>#REF!</v>
      </c>
      <c r="C287" s="163"/>
      <c r="D287" s="163"/>
      <c r="E287" s="163"/>
      <c r="F287" s="163"/>
      <c r="G287" s="163"/>
      <c r="H287" s="9">
        <v>90466</v>
      </c>
      <c r="I287" s="9" t="s">
        <v>149</v>
      </c>
      <c r="J287" s="9" t="e">
        <f>IF(I287="SINAPI",VLOOKUP('PEM MONSENHOR MENDONÇA'!H287,SINAPI,3,),VLOOKUP('PEM MONSENHOR MENDONÇA'!H287,SETOP,4,))</f>
        <v>#REF!</v>
      </c>
      <c r="K287" s="10">
        <v>80.8</v>
      </c>
      <c r="L287" s="10" t="s">
        <v>22</v>
      </c>
      <c r="M287" s="11" t="e">
        <f>IF(I287="SINAPI",VLOOKUP('PEM MONSENHOR MENDONÇA'!H287,SINAPI,4,),VLOOKUP('PEM MONSENHOR MENDONÇA'!H287,SETOP,5,))</f>
        <v>#REF!</v>
      </c>
      <c r="N287" s="11" t="e">
        <f t="shared" si="197"/>
        <v>#REF!</v>
      </c>
      <c r="O287" s="11" t="e">
        <f t="shared" si="198"/>
        <v>#REF!</v>
      </c>
      <c r="P287" s="11" t="e">
        <f t="shared" si="199"/>
        <v>#REF!</v>
      </c>
      <c r="Q287" s="93"/>
      <c r="R287" s="93"/>
      <c r="S287" s="4"/>
      <c r="T287" s="87"/>
    </row>
    <row r="288" spans="1:20" s="13" customFormat="1" ht="30" customHeight="1">
      <c r="A288" s="8" t="s">
        <v>628</v>
      </c>
      <c r="B288" s="163" t="e">
        <f>IF(I288="SINAPI",VLOOKUP('PEM MONSENHOR MENDONÇA'!H288,SINAPI,2,),VLOOKUP('PEM MONSENHOR MENDONÇA'!H288,SETOP,3,))</f>
        <v>#REF!</v>
      </c>
      <c r="C288" s="163"/>
      <c r="D288" s="163"/>
      <c r="E288" s="163"/>
      <c r="F288" s="163"/>
      <c r="G288" s="163"/>
      <c r="H288" s="9">
        <v>72897</v>
      </c>
      <c r="I288" s="9" t="s">
        <v>149</v>
      </c>
      <c r="J288" s="9" t="e">
        <f>IF(I288="SINAPI",VLOOKUP('PEM MONSENHOR MENDONÇA'!H288,SINAPI,3,),VLOOKUP('PEM MONSENHOR MENDONÇA'!H288,SETOP,4,))</f>
        <v>#REF!</v>
      </c>
      <c r="K288" s="10">
        <v>1.2</v>
      </c>
      <c r="L288" s="10" t="s">
        <v>22</v>
      </c>
      <c r="M288" s="11" t="e">
        <f>IF(I288="SINAPI",VLOOKUP('PEM MONSENHOR MENDONÇA'!H288,SINAPI,4,),VLOOKUP('PEM MONSENHOR MENDONÇA'!H288,SETOP,5,))</f>
        <v>#REF!</v>
      </c>
      <c r="N288" s="11" t="e">
        <f t="shared" si="197"/>
        <v>#REF!</v>
      </c>
      <c r="O288" s="11" t="e">
        <f t="shared" si="198"/>
        <v>#REF!</v>
      </c>
      <c r="P288" s="11" t="e">
        <f t="shared" si="199"/>
        <v>#REF!</v>
      </c>
      <c r="Q288" s="93"/>
      <c r="R288" s="93"/>
      <c r="S288" s="4"/>
      <c r="T288" s="87"/>
    </row>
    <row r="289" spans="1:20" s="13" customFormat="1" ht="30" customHeight="1">
      <c r="A289" s="8" t="s">
        <v>629</v>
      </c>
      <c r="B289" s="163" t="e">
        <f>IF(I289="SINAPI",VLOOKUP('PEM MONSENHOR MENDONÇA'!H289,SINAPI,2,),VLOOKUP('PEM MONSENHOR MENDONÇA'!H289,SETOP,3,))</f>
        <v>#REF!</v>
      </c>
      <c r="C289" s="163"/>
      <c r="D289" s="163"/>
      <c r="E289" s="163"/>
      <c r="F289" s="163"/>
      <c r="G289" s="163"/>
      <c r="H289" s="9">
        <v>72900</v>
      </c>
      <c r="I289" s="9" t="s">
        <v>149</v>
      </c>
      <c r="J289" s="9" t="e">
        <f>IF(I289="SINAPI",VLOOKUP('PEM MONSENHOR MENDONÇA'!H289,SINAPI,3,),VLOOKUP('PEM MONSENHOR MENDONÇA'!H289,SETOP,4,))</f>
        <v>#REF!</v>
      </c>
      <c r="K289" s="10">
        <v>1.2</v>
      </c>
      <c r="L289" s="10" t="s">
        <v>22</v>
      </c>
      <c r="M289" s="11" t="e">
        <f>IF(I289="SINAPI",VLOOKUP('PEM MONSENHOR MENDONÇA'!H289,SINAPI,4,),VLOOKUP('PEM MONSENHOR MENDONÇA'!H289,SETOP,5,))</f>
        <v>#REF!</v>
      </c>
      <c r="N289" s="11" t="e">
        <f t="shared" si="197"/>
        <v>#REF!</v>
      </c>
      <c r="O289" s="11" t="e">
        <f t="shared" si="198"/>
        <v>#REF!</v>
      </c>
      <c r="P289" s="11" t="e">
        <f t="shared" si="199"/>
        <v>#REF!</v>
      </c>
      <c r="Q289" s="93"/>
      <c r="R289" s="93"/>
      <c r="S289" s="4"/>
      <c r="T289" s="87"/>
    </row>
    <row r="290" spans="1:20" s="13" customFormat="1" ht="30" customHeight="1">
      <c r="A290" s="8" t="s">
        <v>630</v>
      </c>
      <c r="B290" s="163" t="e">
        <f>IF(I290="SINAPI",VLOOKUP('PEM MONSENHOR MENDONÇA'!H290,SINAPI,2,),VLOOKUP('PEM MONSENHOR MENDONÇA'!H290,SETOP,3,))</f>
        <v>#REF!</v>
      </c>
      <c r="C290" s="163"/>
      <c r="D290" s="163"/>
      <c r="E290" s="163"/>
      <c r="F290" s="163"/>
      <c r="G290" s="163"/>
      <c r="H290" s="9">
        <v>89402</v>
      </c>
      <c r="I290" s="9" t="s">
        <v>149</v>
      </c>
      <c r="J290" s="9" t="e">
        <f>IF(I290="SINAPI",VLOOKUP('PEM MONSENHOR MENDONÇA'!H290,SINAPI,3,),VLOOKUP('PEM MONSENHOR MENDONÇA'!H290,SETOP,4,))</f>
        <v>#REF!</v>
      </c>
      <c r="K290" s="10">
        <v>103.61</v>
      </c>
      <c r="L290" s="10" t="s">
        <v>22</v>
      </c>
      <c r="M290" s="11" t="e">
        <f>IF(I290="SINAPI",VLOOKUP('PEM MONSENHOR MENDONÇA'!H290,SINAPI,4,),VLOOKUP('PEM MONSENHOR MENDONÇA'!H290,SETOP,5,))</f>
        <v>#REF!</v>
      </c>
      <c r="N290" s="11" t="e">
        <f t="shared" si="197"/>
        <v>#REF!</v>
      </c>
      <c r="O290" s="11" t="e">
        <f t="shared" ref="O290:O303" si="200">K290*M290</f>
        <v>#REF!</v>
      </c>
      <c r="P290" s="11" t="e">
        <f t="shared" ref="P290:P303" si="201">N290*K290</f>
        <v>#REF!</v>
      </c>
      <c r="Q290" s="93"/>
      <c r="R290" s="93"/>
      <c r="S290" s="4"/>
      <c r="T290" s="87"/>
    </row>
    <row r="291" spans="1:20" s="13" customFormat="1" ht="30" customHeight="1">
      <c r="A291" s="8" t="s">
        <v>631</v>
      </c>
      <c r="B291" s="163" t="e">
        <f>IF(I291="SINAPI",VLOOKUP('PEM MONSENHOR MENDONÇA'!H291,SINAPI,2,),VLOOKUP('PEM MONSENHOR MENDONÇA'!H291,SETOP,3,))</f>
        <v>#REF!</v>
      </c>
      <c r="C291" s="163"/>
      <c r="D291" s="163"/>
      <c r="E291" s="163"/>
      <c r="F291" s="163"/>
      <c r="G291" s="163"/>
      <c r="H291" s="9">
        <v>89357</v>
      </c>
      <c r="I291" s="9" t="s">
        <v>149</v>
      </c>
      <c r="J291" s="9" t="e">
        <f>IF(I291="SINAPI",VLOOKUP('PEM MONSENHOR MENDONÇA'!H291,SINAPI,3,),VLOOKUP('PEM MONSENHOR MENDONÇA'!H291,SETOP,4,))</f>
        <v>#REF!</v>
      </c>
      <c r="K291" s="10">
        <v>42.43</v>
      </c>
      <c r="L291" s="10" t="s">
        <v>22</v>
      </c>
      <c r="M291" s="11" t="e">
        <f>IF(I291="SINAPI",VLOOKUP('PEM MONSENHOR MENDONÇA'!H291,SINAPI,4,),VLOOKUP('PEM MONSENHOR MENDONÇA'!H291,SETOP,5,))</f>
        <v>#REF!</v>
      </c>
      <c r="N291" s="11" t="e">
        <f t="shared" si="197"/>
        <v>#REF!</v>
      </c>
      <c r="O291" s="11" t="e">
        <f t="shared" si="200"/>
        <v>#REF!</v>
      </c>
      <c r="P291" s="11" t="e">
        <f t="shared" si="201"/>
        <v>#REF!</v>
      </c>
      <c r="Q291" s="93"/>
      <c r="R291" s="93"/>
      <c r="S291" s="4"/>
      <c r="T291" s="87"/>
    </row>
    <row r="292" spans="1:20" s="13" customFormat="1" ht="30" customHeight="1">
      <c r="A292" s="8" t="s">
        <v>632</v>
      </c>
      <c r="B292" s="163" t="e">
        <f>IF(I292="SINAPI",VLOOKUP('PEM MONSENHOR MENDONÇA'!H292,SINAPI,2,),VLOOKUP('PEM MONSENHOR MENDONÇA'!H292,SETOP,3,))</f>
        <v>#REF!</v>
      </c>
      <c r="C292" s="163"/>
      <c r="D292" s="163"/>
      <c r="E292" s="163"/>
      <c r="F292" s="163"/>
      <c r="G292" s="163"/>
      <c r="H292" s="9">
        <v>89448</v>
      </c>
      <c r="I292" s="9" t="s">
        <v>149</v>
      </c>
      <c r="J292" s="9" t="e">
        <f>IF(I292="SINAPI",VLOOKUP('PEM MONSENHOR MENDONÇA'!H292,SINAPI,3,),VLOOKUP('PEM MONSENHOR MENDONÇA'!H292,SETOP,4,))</f>
        <v>#REF!</v>
      </c>
      <c r="K292" s="10">
        <v>22.17</v>
      </c>
      <c r="L292" s="10" t="s">
        <v>22</v>
      </c>
      <c r="M292" s="11" t="e">
        <f>IF(I292="SINAPI",VLOOKUP('PEM MONSENHOR MENDONÇA'!H292,SINAPI,4,),VLOOKUP('PEM MONSENHOR MENDONÇA'!H292,SETOP,5,))</f>
        <v>#REF!</v>
      </c>
      <c r="N292" s="11" t="e">
        <f t="shared" si="197"/>
        <v>#REF!</v>
      </c>
      <c r="O292" s="11" t="e">
        <f t="shared" si="200"/>
        <v>#REF!</v>
      </c>
      <c r="P292" s="11" t="e">
        <f t="shared" si="201"/>
        <v>#REF!</v>
      </c>
      <c r="Q292" s="93"/>
      <c r="R292" s="93"/>
      <c r="S292" s="4"/>
      <c r="T292" s="87"/>
    </row>
    <row r="293" spans="1:20" s="13" customFormat="1" ht="30" customHeight="1">
      <c r="A293" s="8" t="s">
        <v>633</v>
      </c>
      <c r="B293" s="163" t="s">
        <v>219</v>
      </c>
      <c r="C293" s="163"/>
      <c r="D293" s="163"/>
      <c r="E293" s="163"/>
      <c r="F293" s="163"/>
      <c r="G293" s="163"/>
      <c r="H293" s="9" t="s">
        <v>280</v>
      </c>
      <c r="I293" s="9" t="s">
        <v>211</v>
      </c>
      <c r="J293" s="9" t="s">
        <v>160</v>
      </c>
      <c r="K293" s="10">
        <v>2</v>
      </c>
      <c r="L293" s="10" t="s">
        <v>22</v>
      </c>
      <c r="M293" s="11" t="e">
        <f>COMPOSIÇÃO!I88</f>
        <v>#REF!</v>
      </c>
      <c r="N293" s="11" t="e">
        <f t="shared" si="197"/>
        <v>#REF!</v>
      </c>
      <c r="O293" s="11" t="e">
        <f t="shared" si="200"/>
        <v>#REF!</v>
      </c>
      <c r="P293" s="11" t="e">
        <f t="shared" si="201"/>
        <v>#REF!</v>
      </c>
      <c r="Q293" s="93"/>
      <c r="R293" s="93"/>
      <c r="S293" s="4"/>
      <c r="T293" s="87"/>
    </row>
    <row r="294" spans="1:20" s="13" customFormat="1" ht="30" customHeight="1">
      <c r="A294" s="8" t="s">
        <v>634</v>
      </c>
      <c r="B294" s="163" t="e">
        <f>IF(I294="SINAPI",VLOOKUP('PEM MONSENHOR MENDONÇA'!H294,SINAPI,2,),VLOOKUP('PEM MONSENHOR MENDONÇA'!H294,SETOP,3,))</f>
        <v>#REF!</v>
      </c>
      <c r="C294" s="163"/>
      <c r="D294" s="163"/>
      <c r="E294" s="163"/>
      <c r="F294" s="163"/>
      <c r="G294" s="163"/>
      <c r="H294" s="9">
        <v>89391</v>
      </c>
      <c r="I294" s="9" t="s">
        <v>149</v>
      </c>
      <c r="J294" s="9" t="e">
        <f>IF(I294="SINAPI",VLOOKUP('PEM MONSENHOR MENDONÇA'!H294,SINAPI,3,),VLOOKUP('PEM MONSENHOR MENDONÇA'!H294,SETOP,4,))</f>
        <v>#REF!</v>
      </c>
      <c r="K294" s="10">
        <v>2</v>
      </c>
      <c r="L294" s="10" t="s">
        <v>22</v>
      </c>
      <c r="M294" s="11" t="e">
        <f>IF(I294="SINAPI",VLOOKUP('PEM MONSENHOR MENDONÇA'!H294,SINAPI,4,),VLOOKUP('PEM MONSENHOR MENDONÇA'!H294,SETOP,5,))</f>
        <v>#REF!</v>
      </c>
      <c r="N294" s="11" t="e">
        <f t="shared" si="197"/>
        <v>#REF!</v>
      </c>
      <c r="O294" s="11" t="e">
        <f t="shared" si="200"/>
        <v>#REF!</v>
      </c>
      <c r="P294" s="11" t="e">
        <f t="shared" si="201"/>
        <v>#REF!</v>
      </c>
      <c r="Q294" s="93"/>
      <c r="R294" s="93"/>
      <c r="S294" s="4"/>
      <c r="T294" s="87"/>
    </row>
    <row r="295" spans="1:20" s="13" customFormat="1" ht="30" customHeight="1">
      <c r="A295" s="8" t="s">
        <v>635</v>
      </c>
      <c r="B295" s="163" t="e">
        <f>IF(I295="SINAPI",VLOOKUP('PEM MONSENHOR MENDONÇA'!H295,SINAPI,2,),VLOOKUP('PEM MONSENHOR MENDONÇA'!H295,SETOP,3,))</f>
        <v>#REF!</v>
      </c>
      <c r="C295" s="163"/>
      <c r="D295" s="163"/>
      <c r="E295" s="163"/>
      <c r="F295" s="163"/>
      <c r="G295" s="163"/>
      <c r="H295" s="9">
        <v>89572</v>
      </c>
      <c r="I295" s="9" t="s">
        <v>149</v>
      </c>
      <c r="J295" s="9" t="e">
        <f>IF(I295="SINAPI",VLOOKUP('PEM MONSENHOR MENDONÇA'!H295,SINAPI,3,),VLOOKUP('PEM MONSENHOR MENDONÇA'!H295,SETOP,4,))</f>
        <v>#REF!</v>
      </c>
      <c r="K295" s="10">
        <v>6</v>
      </c>
      <c r="L295" s="10" t="s">
        <v>22</v>
      </c>
      <c r="M295" s="11" t="e">
        <f>IF(I295="SINAPI",VLOOKUP('PEM MONSENHOR MENDONÇA'!H295,SINAPI,4,),VLOOKUP('PEM MONSENHOR MENDONÇA'!H295,SETOP,5,))</f>
        <v>#REF!</v>
      </c>
      <c r="N295" s="11" t="e">
        <f t="shared" ref="N295:N302" si="202">ROUND(M295*(1+$C$7),2)</f>
        <v>#REF!</v>
      </c>
      <c r="O295" s="11" t="e">
        <f t="shared" ref="O295:O302" si="203">K295*M295</f>
        <v>#REF!</v>
      </c>
      <c r="P295" s="11" t="e">
        <f t="shared" ref="P295:P302" si="204">N295*K295</f>
        <v>#REF!</v>
      </c>
      <c r="Q295" s="93"/>
      <c r="R295" s="93"/>
      <c r="S295" s="4"/>
      <c r="T295" s="87"/>
    </row>
    <row r="296" spans="1:20" s="13" customFormat="1" ht="30" customHeight="1">
      <c r="A296" s="8" t="s">
        <v>636</v>
      </c>
      <c r="B296" s="163" t="e">
        <f>IF(I296="SINAPI",VLOOKUP('PEM MONSENHOR MENDONÇA'!H296,SINAPI,2,),VLOOKUP('PEM MONSENHOR MENDONÇA'!H296,SETOP,3,))</f>
        <v>#REF!</v>
      </c>
      <c r="C296" s="163"/>
      <c r="D296" s="163"/>
      <c r="E296" s="163"/>
      <c r="F296" s="163"/>
      <c r="G296" s="163"/>
      <c r="H296" s="9">
        <v>89383</v>
      </c>
      <c r="I296" s="9" t="s">
        <v>149</v>
      </c>
      <c r="J296" s="9" t="e">
        <f>IF(I296="SINAPI",VLOOKUP('PEM MONSENHOR MENDONÇA'!H296,SINAPI,3,),VLOOKUP('PEM MONSENHOR MENDONÇA'!H296,SETOP,4,))</f>
        <v>#REF!</v>
      </c>
      <c r="K296" s="10">
        <v>42</v>
      </c>
      <c r="L296" s="10" t="s">
        <v>22</v>
      </c>
      <c r="M296" s="11" t="e">
        <f>IF(I296="SINAPI",VLOOKUP('PEM MONSENHOR MENDONÇA'!H296,SINAPI,4,),VLOOKUP('PEM MONSENHOR MENDONÇA'!H296,SETOP,5,))</f>
        <v>#REF!</v>
      </c>
      <c r="N296" s="11" t="e">
        <f t="shared" si="202"/>
        <v>#REF!</v>
      </c>
      <c r="O296" s="11" t="e">
        <f t="shared" si="203"/>
        <v>#REF!</v>
      </c>
      <c r="P296" s="11" t="e">
        <f t="shared" si="204"/>
        <v>#REF!</v>
      </c>
      <c r="Q296" s="93"/>
      <c r="R296" s="93"/>
      <c r="S296" s="4"/>
      <c r="T296" s="87"/>
    </row>
    <row r="297" spans="1:20" s="13" customFormat="1" ht="50.1" customHeight="1">
      <c r="A297" s="8" t="s">
        <v>637</v>
      </c>
      <c r="B297" s="163" t="e">
        <f>IF(I297="SINAPI",VLOOKUP('PEM MONSENHOR MENDONÇA'!H297,SINAPI,2,),VLOOKUP('PEM MONSENHOR MENDONÇA'!H297,SETOP,3,))</f>
        <v>#REF!</v>
      </c>
      <c r="C297" s="163"/>
      <c r="D297" s="163"/>
      <c r="E297" s="163"/>
      <c r="F297" s="163"/>
      <c r="G297" s="163"/>
      <c r="H297" s="9">
        <v>94703</v>
      </c>
      <c r="I297" s="9" t="s">
        <v>149</v>
      </c>
      <c r="J297" s="9" t="e">
        <f>IF(I297="SINAPI",VLOOKUP('PEM MONSENHOR MENDONÇA'!H297,SINAPI,3,),VLOOKUP('PEM MONSENHOR MENDONÇA'!H297,SETOP,4,))</f>
        <v>#REF!</v>
      </c>
      <c r="K297" s="10">
        <v>3</v>
      </c>
      <c r="L297" s="10" t="s">
        <v>22</v>
      </c>
      <c r="M297" s="11" t="e">
        <f>IF(I297="SINAPI",VLOOKUP('PEM MONSENHOR MENDONÇA'!H297,SINAPI,4,),VLOOKUP('PEM MONSENHOR MENDONÇA'!H297,SETOP,5,))</f>
        <v>#REF!</v>
      </c>
      <c r="N297" s="11" t="e">
        <f t="shared" si="202"/>
        <v>#REF!</v>
      </c>
      <c r="O297" s="11" t="e">
        <f t="shared" si="203"/>
        <v>#REF!</v>
      </c>
      <c r="P297" s="11" t="e">
        <f t="shared" si="204"/>
        <v>#REF!</v>
      </c>
      <c r="Q297" s="93"/>
      <c r="R297" s="93"/>
      <c r="S297" s="4"/>
      <c r="T297" s="87"/>
    </row>
    <row r="298" spans="1:20" s="13" customFormat="1" ht="50.1" customHeight="1">
      <c r="A298" s="8" t="s">
        <v>638</v>
      </c>
      <c r="B298" s="163" t="e">
        <f>IF(I298="SINAPI",VLOOKUP('PEM MONSENHOR MENDONÇA'!H298,SINAPI,2,),VLOOKUP('PEM MONSENHOR MENDONÇA'!H298,SETOP,3,))</f>
        <v>#REF!</v>
      </c>
      <c r="C298" s="163"/>
      <c r="D298" s="163"/>
      <c r="E298" s="163"/>
      <c r="F298" s="163"/>
      <c r="G298" s="163"/>
      <c r="H298" s="9">
        <v>94705</v>
      </c>
      <c r="I298" s="9" t="s">
        <v>149</v>
      </c>
      <c r="J298" s="9" t="e">
        <f>IF(I298="SINAPI",VLOOKUP('PEM MONSENHOR MENDONÇA'!H298,SINAPI,3,),VLOOKUP('PEM MONSENHOR MENDONÇA'!H298,SETOP,4,))</f>
        <v>#REF!</v>
      </c>
      <c r="K298" s="10">
        <v>4</v>
      </c>
      <c r="L298" s="10" t="s">
        <v>22</v>
      </c>
      <c r="M298" s="11" t="e">
        <f>IF(I298="SINAPI",VLOOKUP('PEM MONSENHOR MENDONÇA'!H298,SINAPI,4,),VLOOKUP('PEM MONSENHOR MENDONÇA'!H298,SETOP,5,))</f>
        <v>#REF!</v>
      </c>
      <c r="N298" s="11" t="e">
        <f t="shared" si="202"/>
        <v>#REF!</v>
      </c>
      <c r="O298" s="11" t="e">
        <f t="shared" si="203"/>
        <v>#REF!</v>
      </c>
      <c r="P298" s="11" t="e">
        <f t="shared" si="204"/>
        <v>#REF!</v>
      </c>
      <c r="Q298" s="93"/>
      <c r="R298" s="93"/>
      <c r="S298" s="4"/>
      <c r="T298" s="87"/>
    </row>
    <row r="299" spans="1:20" s="13" customFormat="1" ht="30" customHeight="1">
      <c r="A299" s="8" t="s">
        <v>639</v>
      </c>
      <c r="B299" s="163" t="e">
        <f>IF(I299="SINAPI",VLOOKUP('PEM MONSENHOR MENDONÇA'!H299,SINAPI,2,),VLOOKUP('PEM MONSENHOR MENDONÇA'!H299,SETOP,3,))</f>
        <v>#REF!</v>
      </c>
      <c r="C299" s="163"/>
      <c r="D299" s="163"/>
      <c r="E299" s="163"/>
      <c r="F299" s="163"/>
      <c r="G299" s="163"/>
      <c r="H299" s="9">
        <v>90375</v>
      </c>
      <c r="I299" s="9" t="s">
        <v>149</v>
      </c>
      <c r="J299" s="9" t="e">
        <f>IF(I299="SINAPI",VLOOKUP('PEM MONSENHOR MENDONÇA'!H299,SINAPI,3,),VLOOKUP('PEM MONSENHOR MENDONÇA'!H299,SETOP,4,))</f>
        <v>#REF!</v>
      </c>
      <c r="K299" s="10">
        <v>2</v>
      </c>
      <c r="L299" s="10" t="s">
        <v>22</v>
      </c>
      <c r="M299" s="11" t="e">
        <f>IF(I299="SINAPI",VLOOKUP('PEM MONSENHOR MENDONÇA'!H299,SINAPI,4,),VLOOKUP('PEM MONSENHOR MENDONÇA'!H299,SETOP,5,))</f>
        <v>#REF!</v>
      </c>
      <c r="N299" s="11" t="e">
        <f t="shared" si="202"/>
        <v>#REF!</v>
      </c>
      <c r="O299" s="11" t="e">
        <f t="shared" si="203"/>
        <v>#REF!</v>
      </c>
      <c r="P299" s="11" t="e">
        <f t="shared" si="204"/>
        <v>#REF!</v>
      </c>
      <c r="Q299" s="93"/>
      <c r="R299" s="93"/>
      <c r="S299" s="4"/>
      <c r="T299" s="87"/>
    </row>
    <row r="300" spans="1:20" s="13" customFormat="1" ht="30" customHeight="1">
      <c r="A300" s="8" t="s">
        <v>640</v>
      </c>
      <c r="B300" s="163" t="s">
        <v>337</v>
      </c>
      <c r="C300" s="163"/>
      <c r="D300" s="163"/>
      <c r="E300" s="163"/>
      <c r="F300" s="163"/>
      <c r="G300" s="163"/>
      <c r="H300" s="9" t="s">
        <v>281</v>
      </c>
      <c r="I300" s="9" t="s">
        <v>211</v>
      </c>
      <c r="J300" s="9" t="s">
        <v>160</v>
      </c>
      <c r="K300" s="10">
        <v>1</v>
      </c>
      <c r="L300" s="10" t="s">
        <v>22</v>
      </c>
      <c r="M300" s="11" t="e">
        <f>COMPOSIÇÃO!I99</f>
        <v>#REF!</v>
      </c>
      <c r="N300" s="11" t="e">
        <f t="shared" si="202"/>
        <v>#REF!</v>
      </c>
      <c r="O300" s="11" t="e">
        <f t="shared" si="203"/>
        <v>#REF!</v>
      </c>
      <c r="P300" s="11" t="e">
        <f t="shared" si="204"/>
        <v>#REF!</v>
      </c>
      <c r="Q300" s="93"/>
      <c r="R300" s="93"/>
      <c r="S300" s="4"/>
      <c r="T300" s="87"/>
    </row>
    <row r="301" spans="1:20" s="13" customFormat="1" ht="30" customHeight="1">
      <c r="A301" s="8" t="s">
        <v>641</v>
      </c>
      <c r="B301" s="163" t="e">
        <f>IF(I301="SINAPI",VLOOKUP('PEM MONSENHOR MENDONÇA'!H301,SINAPI,2,),VLOOKUP('PEM MONSENHOR MENDONÇA'!H301,SETOP,3,))</f>
        <v>#REF!</v>
      </c>
      <c r="C301" s="163"/>
      <c r="D301" s="163"/>
      <c r="E301" s="163"/>
      <c r="F301" s="163"/>
      <c r="G301" s="163"/>
      <c r="H301" s="9">
        <v>89366</v>
      </c>
      <c r="I301" s="9" t="s">
        <v>149</v>
      </c>
      <c r="J301" s="9" t="e">
        <f>IF(I301="SINAPI",VLOOKUP('PEM MONSENHOR MENDONÇA'!H301,SINAPI,3,),VLOOKUP('PEM MONSENHOR MENDONÇA'!H301,SETOP,4,))</f>
        <v>#REF!</v>
      </c>
      <c r="K301" s="10">
        <v>2</v>
      </c>
      <c r="L301" s="10" t="s">
        <v>22</v>
      </c>
      <c r="M301" s="11" t="e">
        <f>IF(I301="SINAPI",VLOOKUP('PEM MONSENHOR MENDONÇA'!H301,SINAPI,4,),VLOOKUP('PEM MONSENHOR MENDONÇA'!H301,SETOP,5,))</f>
        <v>#REF!</v>
      </c>
      <c r="N301" s="11" t="e">
        <f t="shared" si="202"/>
        <v>#REF!</v>
      </c>
      <c r="O301" s="11" t="e">
        <f t="shared" si="203"/>
        <v>#REF!</v>
      </c>
      <c r="P301" s="11" t="e">
        <f t="shared" si="204"/>
        <v>#REF!</v>
      </c>
      <c r="Q301" s="93"/>
      <c r="R301" s="93"/>
      <c r="S301" s="4"/>
      <c r="T301" s="87"/>
    </row>
    <row r="302" spans="1:20" s="13" customFormat="1" ht="30" customHeight="1">
      <c r="A302" s="8" t="s">
        <v>642</v>
      </c>
      <c r="B302" s="163" t="e">
        <f>IF(I302="SINAPI",VLOOKUP('PEM MONSENHOR MENDONÇA'!H302,SINAPI,2,),VLOOKUP('PEM MONSENHOR MENDONÇA'!H302,SETOP,3,))</f>
        <v>#REF!</v>
      </c>
      <c r="C302" s="163"/>
      <c r="D302" s="163"/>
      <c r="E302" s="163"/>
      <c r="F302" s="163"/>
      <c r="G302" s="163"/>
      <c r="H302" s="9">
        <v>90373</v>
      </c>
      <c r="I302" s="9" t="s">
        <v>149</v>
      </c>
      <c r="J302" s="9" t="e">
        <f>IF(I302="SINAPI",VLOOKUP('PEM MONSENHOR MENDONÇA'!H302,SINAPI,3,),VLOOKUP('PEM MONSENHOR MENDONÇA'!H302,SETOP,4,))</f>
        <v>#REF!</v>
      </c>
      <c r="K302" s="10">
        <v>18</v>
      </c>
      <c r="L302" s="10" t="s">
        <v>22</v>
      </c>
      <c r="M302" s="11" t="e">
        <f>IF(I302="SINAPI",VLOOKUP('PEM MONSENHOR MENDONÇA'!H302,SINAPI,4,),VLOOKUP('PEM MONSENHOR MENDONÇA'!H302,SETOP,5,))</f>
        <v>#REF!</v>
      </c>
      <c r="N302" s="11" t="e">
        <f t="shared" si="202"/>
        <v>#REF!</v>
      </c>
      <c r="O302" s="11" t="e">
        <f t="shared" si="203"/>
        <v>#REF!</v>
      </c>
      <c r="P302" s="11" t="e">
        <f t="shared" si="204"/>
        <v>#REF!</v>
      </c>
      <c r="Q302" s="93"/>
      <c r="R302" s="93"/>
      <c r="S302" s="4"/>
      <c r="T302" s="87"/>
    </row>
    <row r="303" spans="1:20" s="13" customFormat="1" ht="30" customHeight="1">
      <c r="A303" s="8" t="s">
        <v>643</v>
      </c>
      <c r="B303" s="163" t="e">
        <f>IF(I303="SINAPI",VLOOKUP('PEM MONSENHOR MENDONÇA'!H303,SINAPI,2,),VLOOKUP('PEM MONSENHOR MENDONÇA'!H303,SETOP,3,))</f>
        <v>#REF!</v>
      </c>
      <c r="C303" s="163"/>
      <c r="D303" s="163"/>
      <c r="E303" s="163"/>
      <c r="F303" s="163"/>
      <c r="G303" s="163"/>
      <c r="H303" s="9">
        <v>89408</v>
      </c>
      <c r="I303" s="9" t="s">
        <v>149</v>
      </c>
      <c r="J303" s="9" t="e">
        <f>IF(I303="SINAPI",VLOOKUP('PEM MONSENHOR MENDONÇA'!H303,SINAPI,3,),VLOOKUP('PEM MONSENHOR MENDONÇA'!H303,SETOP,4,))</f>
        <v>#REF!</v>
      </c>
      <c r="K303" s="10">
        <v>35</v>
      </c>
      <c r="L303" s="10" t="s">
        <v>22</v>
      </c>
      <c r="M303" s="11" t="e">
        <f>IF(I303="SINAPI",VLOOKUP('PEM MONSENHOR MENDONÇA'!H303,SINAPI,4,),VLOOKUP('PEM MONSENHOR MENDONÇA'!H303,SETOP,5,))</f>
        <v>#REF!</v>
      </c>
      <c r="N303" s="11" t="e">
        <f t="shared" si="197"/>
        <v>#REF!</v>
      </c>
      <c r="O303" s="11" t="e">
        <f t="shared" si="200"/>
        <v>#REF!</v>
      </c>
      <c r="P303" s="11" t="e">
        <f t="shared" si="201"/>
        <v>#REF!</v>
      </c>
      <c r="Q303" s="93"/>
      <c r="R303" s="93"/>
      <c r="S303" s="4"/>
      <c r="T303" s="87"/>
    </row>
    <row r="304" spans="1:20" s="13" customFormat="1" ht="30" customHeight="1">
      <c r="A304" s="8" t="s">
        <v>644</v>
      </c>
      <c r="B304" s="163" t="e">
        <f>IF(I304="SINAPI",VLOOKUP('PEM MONSENHOR MENDONÇA'!H304,SINAPI,2,),VLOOKUP('PEM MONSENHOR MENDONÇA'!H304,SETOP,3,))</f>
        <v>#REF!</v>
      </c>
      <c r="C304" s="163"/>
      <c r="D304" s="163"/>
      <c r="E304" s="163"/>
      <c r="F304" s="163"/>
      <c r="G304" s="163"/>
      <c r="H304" s="9">
        <v>89367</v>
      </c>
      <c r="I304" s="9" t="s">
        <v>149</v>
      </c>
      <c r="J304" s="9" t="e">
        <f>IF(I304="SINAPI",VLOOKUP('PEM MONSENHOR MENDONÇA'!H304,SINAPI,3,),VLOOKUP('PEM MONSENHOR MENDONÇA'!H304,SETOP,4,))</f>
        <v>#REF!</v>
      </c>
      <c r="K304" s="10">
        <v>9</v>
      </c>
      <c r="L304" s="10" t="s">
        <v>22</v>
      </c>
      <c r="M304" s="11" t="e">
        <f>IF(I304="SINAPI",VLOOKUP('PEM MONSENHOR MENDONÇA'!H304,SINAPI,4,),VLOOKUP('PEM MONSENHOR MENDONÇA'!H304,SETOP,5,))</f>
        <v>#REF!</v>
      </c>
      <c r="N304" s="11" t="e">
        <f t="shared" si="197"/>
        <v>#REF!</v>
      </c>
      <c r="O304" s="11" t="e">
        <f t="shared" ref="O304:O312" si="205">K304*M304</f>
        <v>#REF!</v>
      </c>
      <c r="P304" s="11" t="e">
        <f t="shared" ref="P304:P312" si="206">N304*K304</f>
        <v>#REF!</v>
      </c>
      <c r="Q304" s="93"/>
      <c r="R304" s="93"/>
      <c r="S304" s="4"/>
      <c r="T304" s="87"/>
    </row>
    <row r="305" spans="1:20" s="13" customFormat="1" ht="30" customHeight="1">
      <c r="A305" s="8" t="s">
        <v>645</v>
      </c>
      <c r="B305" s="163" t="e">
        <f>IF(I305="SINAPI",VLOOKUP('PEM MONSENHOR MENDONÇA'!H305,SINAPI,2,),VLOOKUP('PEM MONSENHOR MENDONÇA'!H305,SETOP,3,))</f>
        <v>#REF!</v>
      </c>
      <c r="C305" s="163"/>
      <c r="D305" s="163"/>
      <c r="E305" s="163"/>
      <c r="F305" s="163"/>
      <c r="G305" s="163"/>
      <c r="H305" s="9">
        <v>89497</v>
      </c>
      <c r="I305" s="9" t="s">
        <v>149</v>
      </c>
      <c r="J305" s="9" t="e">
        <f>IF(I305="SINAPI",VLOOKUP('PEM MONSENHOR MENDONÇA'!H305,SINAPI,3,),VLOOKUP('PEM MONSENHOR MENDONÇA'!H305,SETOP,4,))</f>
        <v>#REF!</v>
      </c>
      <c r="K305" s="10">
        <v>4</v>
      </c>
      <c r="L305" s="10" t="s">
        <v>22</v>
      </c>
      <c r="M305" s="11" t="e">
        <f>IF(I305="SINAPI",VLOOKUP('PEM MONSENHOR MENDONÇA'!H305,SINAPI,4,),VLOOKUP('PEM MONSENHOR MENDONÇA'!H305,SETOP,5,))</f>
        <v>#REF!</v>
      </c>
      <c r="N305" s="11" t="e">
        <f t="shared" si="197"/>
        <v>#REF!</v>
      </c>
      <c r="O305" s="11" t="e">
        <f t="shared" si="205"/>
        <v>#REF!</v>
      </c>
      <c r="P305" s="11" t="e">
        <f t="shared" si="206"/>
        <v>#REF!</v>
      </c>
      <c r="Q305" s="93"/>
      <c r="R305" s="93"/>
      <c r="S305" s="4"/>
      <c r="T305" s="87"/>
    </row>
    <row r="306" spans="1:20" s="13" customFormat="1" ht="30" customHeight="1">
      <c r="A306" s="8" t="s">
        <v>646</v>
      </c>
      <c r="B306" s="163" t="s">
        <v>220</v>
      </c>
      <c r="C306" s="163"/>
      <c r="D306" s="163"/>
      <c r="E306" s="163"/>
      <c r="F306" s="163"/>
      <c r="G306" s="163"/>
      <c r="H306" s="9" t="s">
        <v>282</v>
      </c>
      <c r="I306" s="9" t="s">
        <v>211</v>
      </c>
      <c r="J306" s="9" t="s">
        <v>160</v>
      </c>
      <c r="K306" s="10">
        <v>19</v>
      </c>
      <c r="L306" s="10" t="s">
        <v>22</v>
      </c>
      <c r="M306" s="11" t="e">
        <f>COMPOSIÇÃO!I110</f>
        <v>#REF!</v>
      </c>
      <c r="N306" s="11" t="e">
        <f t="shared" ref="N306:N309" si="207">ROUND(M306*(1+$C$7),2)</f>
        <v>#REF!</v>
      </c>
      <c r="O306" s="11" t="e">
        <f t="shared" ref="O306:O309" si="208">K306*M306</f>
        <v>#REF!</v>
      </c>
      <c r="P306" s="11" t="e">
        <f t="shared" ref="P306:P309" si="209">N306*K306</f>
        <v>#REF!</v>
      </c>
      <c r="Q306" s="93"/>
      <c r="R306" s="93"/>
      <c r="S306" s="4"/>
      <c r="T306" s="87"/>
    </row>
    <row r="307" spans="1:20" s="13" customFormat="1" ht="30" customHeight="1">
      <c r="A307" s="8" t="s">
        <v>647</v>
      </c>
      <c r="B307" s="163" t="e">
        <f>IF(I307="SINAPI",VLOOKUP('PEM MONSENHOR MENDONÇA'!H307,SINAPI,2,),VLOOKUP('PEM MONSENHOR MENDONÇA'!H307,SETOP,3,))</f>
        <v>#REF!</v>
      </c>
      <c r="C307" s="163"/>
      <c r="D307" s="163"/>
      <c r="E307" s="163"/>
      <c r="F307" s="163"/>
      <c r="G307" s="163"/>
      <c r="H307" s="9">
        <v>89385</v>
      </c>
      <c r="I307" s="9" t="s">
        <v>149</v>
      </c>
      <c r="J307" s="9" t="e">
        <f>IF(I307="SINAPI",VLOOKUP('PEM MONSENHOR MENDONÇA'!H307,SINAPI,3,),VLOOKUP('PEM MONSENHOR MENDONÇA'!H307,SETOP,4,))</f>
        <v>#REF!</v>
      </c>
      <c r="K307" s="10">
        <v>2</v>
      </c>
      <c r="L307" s="10" t="s">
        <v>22</v>
      </c>
      <c r="M307" s="11" t="e">
        <f>IF(I307="SINAPI",VLOOKUP('PEM MONSENHOR MENDONÇA'!H307,SINAPI,4,),VLOOKUP('PEM MONSENHOR MENDONÇA'!H307,SETOP,5,))</f>
        <v>#REF!</v>
      </c>
      <c r="N307" s="11" t="e">
        <f t="shared" si="207"/>
        <v>#REF!</v>
      </c>
      <c r="O307" s="11" t="e">
        <f t="shared" si="208"/>
        <v>#REF!</v>
      </c>
      <c r="P307" s="11" t="e">
        <f t="shared" si="209"/>
        <v>#REF!</v>
      </c>
      <c r="Q307" s="93"/>
      <c r="R307" s="93"/>
      <c r="S307" s="4"/>
      <c r="T307" s="87"/>
    </row>
    <row r="308" spans="1:20" s="13" customFormat="1" ht="30" customHeight="1">
      <c r="A308" s="8" t="s">
        <v>648</v>
      </c>
      <c r="B308" s="163" t="e">
        <f>IF(I308="SINAPI",VLOOKUP('PEM MONSENHOR MENDONÇA'!H308,SINAPI,2,),VLOOKUP('PEM MONSENHOR MENDONÇA'!H308,SETOP,3,))</f>
        <v>#REF!</v>
      </c>
      <c r="C308" s="163"/>
      <c r="D308" s="163"/>
      <c r="E308" s="163"/>
      <c r="F308" s="163"/>
      <c r="G308" s="163"/>
      <c r="H308" s="9">
        <v>89379</v>
      </c>
      <c r="I308" s="9" t="s">
        <v>149</v>
      </c>
      <c r="J308" s="9" t="e">
        <f>IF(I308="SINAPI",VLOOKUP('PEM MONSENHOR MENDONÇA'!H308,SINAPI,3,),VLOOKUP('PEM MONSENHOR MENDONÇA'!H308,SETOP,4,))</f>
        <v>#REF!</v>
      </c>
      <c r="K308" s="10">
        <v>20</v>
      </c>
      <c r="L308" s="10" t="s">
        <v>22</v>
      </c>
      <c r="M308" s="11" t="e">
        <f>IF(I308="SINAPI",VLOOKUP('PEM MONSENHOR MENDONÇA'!H308,SINAPI,4,),VLOOKUP('PEM MONSENHOR MENDONÇA'!H308,SETOP,5,))</f>
        <v>#REF!</v>
      </c>
      <c r="N308" s="11" t="e">
        <f t="shared" si="207"/>
        <v>#REF!</v>
      </c>
      <c r="O308" s="11" t="e">
        <f t="shared" si="208"/>
        <v>#REF!</v>
      </c>
      <c r="P308" s="11" t="e">
        <f t="shared" si="209"/>
        <v>#REF!</v>
      </c>
      <c r="Q308" s="93"/>
      <c r="R308" s="93"/>
      <c r="S308" s="4"/>
      <c r="T308" s="87"/>
    </row>
    <row r="309" spans="1:20" s="13" customFormat="1" ht="30" customHeight="1">
      <c r="A309" s="8" t="s">
        <v>649</v>
      </c>
      <c r="B309" s="163" t="e">
        <f>IF(I309="SINAPI",VLOOKUP('PEM MONSENHOR MENDONÇA'!H309,SINAPI,2,),VLOOKUP('PEM MONSENHOR MENDONÇA'!H309,SETOP,3,))</f>
        <v>#REF!</v>
      </c>
      <c r="C309" s="163"/>
      <c r="D309" s="163"/>
      <c r="E309" s="163"/>
      <c r="F309" s="163"/>
      <c r="G309" s="163"/>
      <c r="H309" s="9">
        <v>89395</v>
      </c>
      <c r="I309" s="9" t="s">
        <v>149</v>
      </c>
      <c r="J309" s="9" t="e">
        <f>IF(I309="SINAPI",VLOOKUP('PEM MONSENHOR MENDONÇA'!H309,SINAPI,3,),VLOOKUP('PEM MONSENHOR MENDONÇA'!H309,SETOP,4,))</f>
        <v>#REF!</v>
      </c>
      <c r="K309" s="10">
        <v>12</v>
      </c>
      <c r="L309" s="10" t="s">
        <v>22</v>
      </c>
      <c r="M309" s="11" t="e">
        <f>IF(I309="SINAPI",VLOOKUP('PEM MONSENHOR MENDONÇA'!H309,SINAPI,4,),VLOOKUP('PEM MONSENHOR MENDONÇA'!H309,SETOP,5,))</f>
        <v>#REF!</v>
      </c>
      <c r="N309" s="11" t="e">
        <f t="shared" si="207"/>
        <v>#REF!</v>
      </c>
      <c r="O309" s="11" t="e">
        <f t="shared" si="208"/>
        <v>#REF!</v>
      </c>
      <c r="P309" s="11" t="e">
        <f t="shared" si="209"/>
        <v>#REF!</v>
      </c>
      <c r="Q309" s="93"/>
      <c r="R309" s="93"/>
      <c r="S309" s="4"/>
      <c r="T309" s="87"/>
    </row>
    <row r="310" spans="1:20" s="13" customFormat="1" ht="30" customHeight="1">
      <c r="A310" s="8" t="s">
        <v>650</v>
      </c>
      <c r="B310" s="163" t="e">
        <f>IF(I310="SINAPI",VLOOKUP('PEM MONSENHOR MENDONÇA'!H310,SINAPI,2,),VLOOKUP('PEM MONSENHOR MENDONÇA'!H310,SETOP,3,))</f>
        <v>#REF!</v>
      </c>
      <c r="C310" s="163"/>
      <c r="D310" s="163"/>
      <c r="E310" s="163"/>
      <c r="F310" s="163"/>
      <c r="G310" s="163"/>
      <c r="H310" s="9">
        <v>89398</v>
      </c>
      <c r="I310" s="9" t="s">
        <v>149</v>
      </c>
      <c r="J310" s="9" t="e">
        <f>IF(I310="SINAPI",VLOOKUP('PEM MONSENHOR MENDONÇA'!H310,SINAPI,3,),VLOOKUP('PEM MONSENHOR MENDONÇA'!H310,SETOP,4,))</f>
        <v>#REF!</v>
      </c>
      <c r="K310" s="10">
        <v>13</v>
      </c>
      <c r="L310" s="10" t="s">
        <v>22</v>
      </c>
      <c r="M310" s="11" t="e">
        <f>IF(I310="SINAPI",VLOOKUP('PEM MONSENHOR MENDONÇA'!H310,SINAPI,4,),VLOOKUP('PEM MONSENHOR MENDONÇA'!H310,SETOP,5,))</f>
        <v>#REF!</v>
      </c>
      <c r="N310" s="11" t="e">
        <f t="shared" si="197"/>
        <v>#REF!</v>
      </c>
      <c r="O310" s="11" t="e">
        <f t="shared" si="205"/>
        <v>#REF!</v>
      </c>
      <c r="P310" s="11" t="e">
        <f t="shared" si="206"/>
        <v>#REF!</v>
      </c>
      <c r="Q310" s="93"/>
      <c r="R310" s="93"/>
      <c r="S310" s="4"/>
      <c r="T310" s="87"/>
    </row>
    <row r="311" spans="1:20" s="13" customFormat="1" ht="30" customHeight="1">
      <c r="A311" s="8" t="s">
        <v>651</v>
      </c>
      <c r="B311" s="163" t="e">
        <f>IF(I311="SINAPI",VLOOKUP('PEM MONSENHOR MENDONÇA'!H311,SINAPI,2,),VLOOKUP('PEM MONSENHOR MENDONÇA'!H311,SETOP,3,))</f>
        <v>#REF!</v>
      </c>
      <c r="C311" s="163"/>
      <c r="D311" s="163"/>
      <c r="E311" s="163"/>
      <c r="F311" s="163"/>
      <c r="G311" s="163"/>
      <c r="H311" s="9">
        <v>89623</v>
      </c>
      <c r="I311" s="9" t="s">
        <v>149</v>
      </c>
      <c r="J311" s="9" t="e">
        <f>IF(I311="SINAPI",VLOOKUP('PEM MONSENHOR MENDONÇA'!H311,SINAPI,3,),VLOOKUP('PEM MONSENHOR MENDONÇA'!H311,SETOP,4,))</f>
        <v>#REF!</v>
      </c>
      <c r="K311" s="10">
        <v>1</v>
      </c>
      <c r="L311" s="10" t="s">
        <v>22</v>
      </c>
      <c r="M311" s="11" t="e">
        <f>IF(I311="SINAPI",VLOOKUP('PEM MONSENHOR MENDONÇA'!H311,SINAPI,4,),VLOOKUP('PEM MONSENHOR MENDONÇA'!H311,SETOP,5,))</f>
        <v>#REF!</v>
      </c>
      <c r="N311" s="11" t="e">
        <f t="shared" si="197"/>
        <v>#REF!</v>
      </c>
      <c r="O311" s="11" t="e">
        <f t="shared" si="205"/>
        <v>#REF!</v>
      </c>
      <c r="P311" s="11" t="e">
        <f t="shared" si="206"/>
        <v>#REF!</v>
      </c>
      <c r="Q311" s="93"/>
      <c r="R311" s="93"/>
      <c r="S311" s="4"/>
      <c r="T311" s="87"/>
    </row>
    <row r="312" spans="1:20" s="13" customFormat="1" ht="30" customHeight="1">
      <c r="A312" s="8" t="s">
        <v>652</v>
      </c>
      <c r="B312" s="163" t="e">
        <f>IF(I312="SINAPI",VLOOKUP('PEM MONSENHOR MENDONÇA'!H312,SINAPI,2,),VLOOKUP('PEM MONSENHOR MENDONÇA'!H312,SETOP,3,))</f>
        <v>#REF!</v>
      </c>
      <c r="C312" s="163"/>
      <c r="D312" s="163"/>
      <c r="E312" s="163"/>
      <c r="F312" s="163"/>
      <c r="G312" s="163"/>
      <c r="H312" s="9">
        <v>89624</v>
      </c>
      <c r="I312" s="9" t="s">
        <v>149</v>
      </c>
      <c r="J312" s="9" t="e">
        <f>IF(I312="SINAPI",VLOOKUP('PEM MONSENHOR MENDONÇA'!H312,SINAPI,3,),VLOOKUP('PEM MONSENHOR MENDONÇA'!H312,SETOP,4,))</f>
        <v>#REF!</v>
      </c>
      <c r="K312" s="10">
        <v>3</v>
      </c>
      <c r="L312" s="10" t="s">
        <v>22</v>
      </c>
      <c r="M312" s="11" t="e">
        <f>IF(I312="SINAPI",VLOOKUP('PEM MONSENHOR MENDONÇA'!H312,SINAPI,4,),VLOOKUP('PEM MONSENHOR MENDONÇA'!H312,SETOP,5,))</f>
        <v>#REF!</v>
      </c>
      <c r="N312" s="11" t="e">
        <f t="shared" si="197"/>
        <v>#REF!</v>
      </c>
      <c r="O312" s="11" t="e">
        <f t="shared" si="205"/>
        <v>#REF!</v>
      </c>
      <c r="P312" s="11" t="e">
        <f t="shared" si="206"/>
        <v>#REF!</v>
      </c>
      <c r="Q312" s="93"/>
      <c r="R312" s="93"/>
      <c r="S312" s="4"/>
      <c r="T312" s="87"/>
    </row>
    <row r="313" spans="1:20" s="13" customFormat="1" ht="30" customHeight="1">
      <c r="A313" s="8" t="s">
        <v>653</v>
      </c>
      <c r="B313" s="163" t="e">
        <f>IF(I313="SINAPI",VLOOKUP('PEM MONSENHOR MENDONÇA'!H313,SINAPI,2,),VLOOKUP('PEM MONSENHOR MENDONÇA'!H313,SETOP,3,))</f>
        <v>#REF!</v>
      </c>
      <c r="C313" s="163"/>
      <c r="D313" s="163"/>
      <c r="E313" s="163"/>
      <c r="F313" s="163"/>
      <c r="G313" s="163"/>
      <c r="H313" s="9">
        <v>89627</v>
      </c>
      <c r="I313" s="9" t="s">
        <v>149</v>
      </c>
      <c r="J313" s="9" t="e">
        <f>IF(I313="SINAPI",VLOOKUP('PEM MONSENHOR MENDONÇA'!H313,SINAPI,3,),VLOOKUP('PEM MONSENHOR MENDONÇA'!H313,SETOP,4,))</f>
        <v>#REF!</v>
      </c>
      <c r="K313" s="10">
        <v>4</v>
      </c>
      <c r="L313" s="10" t="s">
        <v>22</v>
      </c>
      <c r="M313" s="11" t="e">
        <f>IF(I313="SINAPI",VLOOKUP('PEM MONSENHOR MENDONÇA'!H313,SINAPI,4,),VLOOKUP('PEM MONSENHOR MENDONÇA'!H313,SETOP,5,))</f>
        <v>#REF!</v>
      </c>
      <c r="N313" s="11" t="e">
        <f t="shared" ref="N313" si="210">ROUND(M313*(1+$C$7),2)</f>
        <v>#REF!</v>
      </c>
      <c r="O313" s="11" t="e">
        <f t="shared" ref="O313" si="211">K313*M313</f>
        <v>#REF!</v>
      </c>
      <c r="P313" s="11" t="e">
        <f t="shared" ref="P313" si="212">N313*K313</f>
        <v>#REF!</v>
      </c>
      <c r="Q313" s="93"/>
      <c r="R313" s="93"/>
      <c r="S313" s="4"/>
      <c r="T313" s="87"/>
    </row>
    <row r="314" spans="1:20" s="13" customFormat="1" ht="30" customHeight="1">
      <c r="A314" s="98" t="s">
        <v>237</v>
      </c>
      <c r="B314" s="172" t="s">
        <v>221</v>
      </c>
      <c r="C314" s="172"/>
      <c r="D314" s="172"/>
      <c r="E314" s="172"/>
      <c r="F314" s="172"/>
      <c r="G314" s="172"/>
      <c r="H314" s="98"/>
      <c r="I314" s="98"/>
      <c r="J314" s="98"/>
      <c r="K314" s="98"/>
      <c r="L314" s="99"/>
      <c r="M314" s="98"/>
      <c r="N314" s="98"/>
      <c r="O314" s="118"/>
      <c r="P314" s="118"/>
      <c r="Q314" s="96"/>
      <c r="R314" s="96"/>
      <c r="S314" s="12"/>
      <c r="T314" s="97"/>
    </row>
    <row r="315" spans="1:20" s="13" customFormat="1" ht="30" customHeight="1">
      <c r="A315" s="8" t="s">
        <v>654</v>
      </c>
      <c r="B315" s="185" t="e">
        <f>IF(I315="SINAPI",VLOOKUP('PEM MONSENHOR MENDONÇA'!H315,SINAPI,2,),VLOOKUP('PEM MONSENHOR MENDONÇA'!H315,SETOP,3,))</f>
        <v>#REF!</v>
      </c>
      <c r="C315" s="185"/>
      <c r="D315" s="185"/>
      <c r="E315" s="185"/>
      <c r="F315" s="185"/>
      <c r="G315" s="186"/>
      <c r="H315" s="9">
        <v>89985</v>
      </c>
      <c r="I315" s="9" t="s">
        <v>149</v>
      </c>
      <c r="J315" s="9" t="s">
        <v>217</v>
      </c>
      <c r="K315" s="10">
        <v>4</v>
      </c>
      <c r="L315" s="10" t="s">
        <v>22</v>
      </c>
      <c r="M315" s="11" t="e">
        <f>IF(I315="SINAPI",VLOOKUP('PEM MONSENHOR MENDONÇA'!H315,SINAPI,4,),VLOOKUP('PEM MONSENHOR MENDONÇA'!H315,SETOP,5,))</f>
        <v>#REF!</v>
      </c>
      <c r="N315" s="11" t="e">
        <f t="shared" ref="N315:N321" si="213">ROUND(M315*(1+$C$7),2)</f>
        <v>#REF!</v>
      </c>
      <c r="O315" s="11" t="e">
        <f t="shared" ref="O315:O321" si="214">K315*M315</f>
        <v>#REF!</v>
      </c>
      <c r="P315" s="11" t="e">
        <f t="shared" ref="P315:P321" si="215">N315*K315</f>
        <v>#REF!</v>
      </c>
      <c r="Q315" s="93"/>
      <c r="R315" s="93"/>
      <c r="S315" s="4"/>
      <c r="T315" s="87"/>
    </row>
    <row r="316" spans="1:20" s="13" customFormat="1" ht="30" customHeight="1">
      <c r="A316" s="8" t="s">
        <v>655</v>
      </c>
      <c r="B316" s="163" t="e">
        <f>IF(I316="SINAPI",VLOOKUP('PEM MONSENHOR MENDONÇA'!H316,SINAPI,2,),VLOOKUP('PEM MONSENHOR MENDONÇA'!H316,SETOP,3,))</f>
        <v>#REF!</v>
      </c>
      <c r="C316" s="163"/>
      <c r="D316" s="163"/>
      <c r="E316" s="163"/>
      <c r="F316" s="163"/>
      <c r="G316" s="166"/>
      <c r="H316" s="9">
        <v>89987</v>
      </c>
      <c r="I316" s="9" t="s">
        <v>149</v>
      </c>
      <c r="J316" s="9" t="e">
        <f>IF(I316="SINAPI",VLOOKUP('PEM MONSENHOR MENDONÇA'!H316,SINAPI,3,),VLOOKUP('PEM MONSENHOR MENDONÇA'!H316,SETOP,4,))</f>
        <v>#REF!</v>
      </c>
      <c r="K316" s="10">
        <v>34</v>
      </c>
      <c r="L316" s="10" t="s">
        <v>22</v>
      </c>
      <c r="M316" s="11" t="e">
        <f>IF(I316="SINAPI",VLOOKUP('PEM MONSENHOR MENDONÇA'!H316,SINAPI,4,),VLOOKUP('PEM MONSENHOR MENDONÇA'!H316,SETOP,5,))</f>
        <v>#REF!</v>
      </c>
      <c r="N316" s="11" t="e">
        <f t="shared" si="213"/>
        <v>#REF!</v>
      </c>
      <c r="O316" s="11" t="e">
        <f t="shared" si="214"/>
        <v>#REF!</v>
      </c>
      <c r="P316" s="11" t="e">
        <f t="shared" si="215"/>
        <v>#REF!</v>
      </c>
      <c r="Q316" s="93"/>
      <c r="R316" s="93"/>
      <c r="S316" s="4"/>
      <c r="T316" s="87"/>
    </row>
    <row r="317" spans="1:20" s="13" customFormat="1" ht="30" customHeight="1">
      <c r="A317" s="8" t="s">
        <v>656</v>
      </c>
      <c r="B317" s="163" t="e">
        <f>IF(I317="SINAPI",VLOOKUP('PEM MONSENHOR MENDONÇA'!H317,SINAPI,2,),VLOOKUP('PEM MONSENHOR MENDONÇA'!H317,SETOP,3,))</f>
        <v>#REF!</v>
      </c>
      <c r="C317" s="163"/>
      <c r="D317" s="163"/>
      <c r="E317" s="163"/>
      <c r="F317" s="163"/>
      <c r="G317" s="166"/>
      <c r="H317" s="9">
        <v>94496</v>
      </c>
      <c r="I317" s="9" t="s">
        <v>149</v>
      </c>
      <c r="J317" s="9" t="e">
        <f>IF(I317="SINAPI",VLOOKUP('PEM MONSENHOR MENDONÇA'!H317,SINAPI,3,),VLOOKUP('PEM MONSENHOR MENDONÇA'!H317,SETOP,4,))</f>
        <v>#REF!</v>
      </c>
      <c r="K317" s="10">
        <v>2</v>
      </c>
      <c r="L317" s="10" t="s">
        <v>22</v>
      </c>
      <c r="M317" s="11" t="e">
        <f>IF(I317="SINAPI",VLOOKUP('PEM MONSENHOR MENDONÇA'!H317,SINAPI,4,),VLOOKUP('PEM MONSENHOR MENDONÇA'!H317,SETOP,5,))</f>
        <v>#REF!</v>
      </c>
      <c r="N317" s="11" t="e">
        <f t="shared" ref="N317:N320" si="216">ROUND(M317*(1+$C$7),2)</f>
        <v>#REF!</v>
      </c>
      <c r="O317" s="11" t="e">
        <f t="shared" ref="O317:O320" si="217">K317*M317</f>
        <v>#REF!</v>
      </c>
      <c r="P317" s="11" t="e">
        <f t="shared" ref="P317:P320" si="218">N317*K317</f>
        <v>#REF!</v>
      </c>
      <c r="Q317" s="93"/>
      <c r="R317" s="93"/>
      <c r="S317" s="4"/>
      <c r="T317" s="87"/>
    </row>
    <row r="318" spans="1:20" s="13" customFormat="1" ht="30" customHeight="1">
      <c r="A318" s="8" t="s">
        <v>657</v>
      </c>
      <c r="B318" s="163" t="e">
        <f>IF(I318="SINAPI",VLOOKUP('PEM MONSENHOR MENDONÇA'!H318,SINAPI,2,),VLOOKUP('PEM MONSENHOR MENDONÇA'!H318,SETOP,3,))</f>
        <v>#REF!</v>
      </c>
      <c r="C318" s="163"/>
      <c r="D318" s="163"/>
      <c r="E318" s="163"/>
      <c r="F318" s="163"/>
      <c r="G318" s="166"/>
      <c r="H318" s="9">
        <v>94495</v>
      </c>
      <c r="I318" s="9" t="s">
        <v>149</v>
      </c>
      <c r="J318" s="9" t="e">
        <f>IF(I318="SINAPI",VLOOKUP('PEM MONSENHOR MENDONÇA'!H318,SINAPI,3,),VLOOKUP('PEM MONSENHOR MENDONÇA'!H318,SETOP,4,))</f>
        <v>#REF!</v>
      </c>
      <c r="K318" s="10">
        <v>2</v>
      </c>
      <c r="L318" s="10" t="s">
        <v>22</v>
      </c>
      <c r="M318" s="11" t="e">
        <f>IF(I318="SINAPI",VLOOKUP('PEM MONSENHOR MENDONÇA'!H318,SINAPI,4,),VLOOKUP('PEM MONSENHOR MENDONÇA'!H318,SETOP,5,))</f>
        <v>#REF!</v>
      </c>
      <c r="N318" s="11" t="e">
        <f t="shared" si="216"/>
        <v>#REF!</v>
      </c>
      <c r="O318" s="11" t="e">
        <f t="shared" si="217"/>
        <v>#REF!</v>
      </c>
      <c r="P318" s="11" t="e">
        <f t="shared" si="218"/>
        <v>#REF!</v>
      </c>
      <c r="Q318" s="93"/>
      <c r="R318" s="93"/>
      <c r="S318" s="4"/>
      <c r="T318" s="87"/>
    </row>
    <row r="319" spans="1:20" s="13" customFormat="1" ht="30" customHeight="1">
      <c r="A319" s="8" t="s">
        <v>658</v>
      </c>
      <c r="B319" s="163" t="e">
        <f>IF(I319="SINAPI",VLOOKUP('PEM MONSENHOR MENDONÇA'!H319,SINAPI,2,),VLOOKUP('PEM MONSENHOR MENDONÇA'!H319,SETOP,3,))</f>
        <v>#REF!</v>
      </c>
      <c r="C319" s="163"/>
      <c r="D319" s="163"/>
      <c r="E319" s="163"/>
      <c r="F319" s="163"/>
      <c r="G319" s="166"/>
      <c r="H319" s="9">
        <v>34639</v>
      </c>
      <c r="I319" s="9" t="s">
        <v>149</v>
      </c>
      <c r="J319" s="9" t="e">
        <f>IF(I319="SINAPI",VLOOKUP('PEM MONSENHOR MENDONÇA'!H319,SINAPI,3,),VLOOKUP('PEM MONSENHOR MENDONÇA'!H319,SETOP,4,))</f>
        <v>#REF!</v>
      </c>
      <c r="K319" s="10">
        <v>1</v>
      </c>
      <c r="L319" s="10" t="s">
        <v>22</v>
      </c>
      <c r="M319" s="11" t="e">
        <f>IF(I319="SINAPI",VLOOKUP('PEM MONSENHOR MENDONÇA'!H319,SINAPI,4,),VLOOKUP('PEM MONSENHOR MENDONÇA'!H319,SETOP,5,))</f>
        <v>#REF!</v>
      </c>
      <c r="N319" s="11" t="e">
        <f t="shared" ref="N319" si="219">ROUND(M319*(1+$C$7),2)</f>
        <v>#REF!</v>
      </c>
      <c r="O319" s="11" t="e">
        <f t="shared" ref="O319" si="220">K319*M319</f>
        <v>#REF!</v>
      </c>
      <c r="P319" s="11" t="e">
        <f t="shared" ref="P319" si="221">N319*K319</f>
        <v>#REF!</v>
      </c>
      <c r="Q319" s="93"/>
      <c r="R319" s="93"/>
      <c r="S319" s="4"/>
      <c r="T319" s="87"/>
    </row>
    <row r="320" spans="1:20" s="13" customFormat="1" ht="30" customHeight="1">
      <c r="A320" s="8" t="s">
        <v>659</v>
      </c>
      <c r="B320" s="163" t="e">
        <f>IF(I320="SINAPI",VLOOKUP('PEM MONSENHOR MENDONÇA'!H320,SINAPI,2,),VLOOKUP('PEM MONSENHOR MENDONÇA'!H320,SETOP,3,))</f>
        <v>#REF!</v>
      </c>
      <c r="C320" s="163"/>
      <c r="D320" s="163"/>
      <c r="E320" s="163"/>
      <c r="F320" s="163"/>
      <c r="G320" s="166"/>
      <c r="H320" s="9">
        <v>34637</v>
      </c>
      <c r="I320" s="9" t="s">
        <v>149</v>
      </c>
      <c r="J320" s="9" t="e">
        <f>IF(I320="SINAPI",VLOOKUP('PEM MONSENHOR MENDONÇA'!H320,SINAPI,3,),VLOOKUP('PEM MONSENHOR MENDONÇA'!H320,SETOP,4,))</f>
        <v>#REF!</v>
      </c>
      <c r="K320" s="10">
        <v>1</v>
      </c>
      <c r="L320" s="10" t="s">
        <v>22</v>
      </c>
      <c r="M320" s="11" t="e">
        <f>IF(I320="SINAPI",VLOOKUP('PEM MONSENHOR MENDONÇA'!H320,SINAPI,4,),VLOOKUP('PEM MONSENHOR MENDONÇA'!H320,SETOP,5,))</f>
        <v>#REF!</v>
      </c>
      <c r="N320" s="11" t="e">
        <f t="shared" si="216"/>
        <v>#REF!</v>
      </c>
      <c r="O320" s="11" t="e">
        <f t="shared" si="217"/>
        <v>#REF!</v>
      </c>
      <c r="P320" s="11" t="e">
        <f t="shared" si="218"/>
        <v>#REF!</v>
      </c>
      <c r="Q320" s="93"/>
      <c r="R320" s="93"/>
      <c r="S320" s="4"/>
      <c r="T320" s="87"/>
    </row>
    <row r="321" spans="1:20" s="13" customFormat="1" ht="30" customHeight="1">
      <c r="A321" s="8" t="s">
        <v>660</v>
      </c>
      <c r="B321" s="163" t="s">
        <v>343</v>
      </c>
      <c r="C321" s="163"/>
      <c r="D321" s="163"/>
      <c r="E321" s="163"/>
      <c r="F321" s="163"/>
      <c r="G321" s="166"/>
      <c r="H321" s="9" t="s">
        <v>327</v>
      </c>
      <c r="I321" s="9" t="s">
        <v>159</v>
      </c>
      <c r="J321" s="9" t="s">
        <v>160</v>
      </c>
      <c r="K321" s="10">
        <v>2</v>
      </c>
      <c r="L321" s="10" t="s">
        <v>22</v>
      </c>
      <c r="M321" s="11" t="e">
        <f>#REF!</f>
        <v>#REF!</v>
      </c>
      <c r="N321" s="11" t="e">
        <f t="shared" si="213"/>
        <v>#REF!</v>
      </c>
      <c r="O321" s="11" t="e">
        <f t="shared" si="214"/>
        <v>#REF!</v>
      </c>
      <c r="P321" s="11" t="e">
        <f t="shared" si="215"/>
        <v>#REF!</v>
      </c>
      <c r="Q321" s="93"/>
      <c r="R321" s="93"/>
      <c r="S321" s="4"/>
      <c r="T321" s="87"/>
    </row>
    <row r="322" spans="1:20" s="13" customFormat="1" ht="30" customHeight="1">
      <c r="A322" s="41"/>
      <c r="B322" s="41"/>
      <c r="C322" s="41"/>
      <c r="D322" s="41"/>
      <c r="E322" s="41"/>
      <c r="F322" s="41"/>
      <c r="G322" s="41"/>
      <c r="H322" s="161" t="str">
        <f>"SUBTOTAL "&amp;$B$284</f>
        <v>SUBTOTAL INSTALAÇÃO HIDRÁULICA</v>
      </c>
      <c r="I322" s="161"/>
      <c r="J322" s="161"/>
      <c r="K322" s="161"/>
      <c r="L322" s="161"/>
      <c r="M322" s="161"/>
      <c r="N322" s="162"/>
      <c r="O322" s="42" t="e">
        <f>SUM(O286:O321)</f>
        <v>#REF!</v>
      </c>
      <c r="P322" s="42" t="e">
        <f>SUM(P286:P321)</f>
        <v>#REF!</v>
      </c>
      <c r="Q322" s="93"/>
      <c r="R322" s="93"/>
      <c r="S322" s="4"/>
      <c r="T322" s="87"/>
    </row>
    <row r="323" spans="1:20" s="13" customFormat="1" ht="30" customHeight="1">
      <c r="A323" s="70">
        <v>15</v>
      </c>
      <c r="B323" s="169" t="s">
        <v>222</v>
      </c>
      <c r="C323" s="169"/>
      <c r="D323" s="169"/>
      <c r="E323" s="169"/>
      <c r="F323" s="169"/>
      <c r="G323" s="169"/>
      <c r="H323" s="70"/>
      <c r="I323" s="70"/>
      <c r="J323" s="70"/>
      <c r="K323" s="70"/>
      <c r="L323" s="71"/>
      <c r="M323" s="70"/>
      <c r="N323" s="70"/>
      <c r="O323" s="103"/>
      <c r="P323" s="103"/>
      <c r="Q323" s="93"/>
      <c r="R323" s="93"/>
      <c r="S323" s="4"/>
      <c r="T323" s="87"/>
    </row>
    <row r="324" spans="1:20" s="13" customFormat="1" ht="30" customHeight="1">
      <c r="A324" s="8" t="s">
        <v>238</v>
      </c>
      <c r="B324" s="163" t="e">
        <f>IF(I324="SINAPI",VLOOKUP('PEM MONSENHOR MENDONÇA'!H324,SINAPI,2,),VLOOKUP('PEM MONSENHOR MENDONÇA'!H324,SETOP,3,))</f>
        <v>#REF!</v>
      </c>
      <c r="C324" s="163"/>
      <c r="D324" s="163"/>
      <c r="E324" s="163"/>
      <c r="F324" s="163"/>
      <c r="G324" s="163"/>
      <c r="H324" s="9">
        <v>90445</v>
      </c>
      <c r="I324" s="9" t="s">
        <v>149</v>
      </c>
      <c r="J324" s="9" t="e">
        <f>IF(I324="SINAPI",VLOOKUP('PEM MONSENHOR MENDONÇA'!H324,SINAPI,3,),VLOOKUP('PEM MONSENHOR MENDONÇA'!H324,SETOP,4,))</f>
        <v>#REF!</v>
      </c>
      <c r="K324" s="10">
        <v>49</v>
      </c>
      <c r="L324" s="10" t="s">
        <v>22</v>
      </c>
      <c r="M324" s="11" t="e">
        <f>IF(I324="SINAPI",VLOOKUP('PEM MONSENHOR MENDONÇA'!H324,SINAPI,4,),VLOOKUP('PEM MONSENHOR MENDONÇA'!H324,SETOP,5,))</f>
        <v>#REF!</v>
      </c>
      <c r="N324" s="11" t="e">
        <f t="shared" ref="N324:N333" si="222">ROUND(M324*(1+$C$7),2)</f>
        <v>#REF!</v>
      </c>
      <c r="O324" s="11" t="e">
        <f t="shared" ref="O324:O333" si="223">K324*M324</f>
        <v>#REF!</v>
      </c>
      <c r="P324" s="11" t="e">
        <f t="shared" ref="P324:P333" si="224">N324*K324</f>
        <v>#REF!</v>
      </c>
      <c r="Q324" s="93"/>
      <c r="R324" s="93"/>
      <c r="S324" s="4"/>
      <c r="T324" s="87"/>
    </row>
    <row r="325" spans="1:20" s="13" customFormat="1" ht="30" customHeight="1">
      <c r="A325" s="8" t="s">
        <v>307</v>
      </c>
      <c r="B325" s="163" t="e">
        <f>IF(I325="SINAPI",VLOOKUP('PEM MONSENHOR MENDONÇA'!H325,SINAPI,2,),VLOOKUP('PEM MONSENHOR MENDONÇA'!H325,SETOP,3,))</f>
        <v>#REF!</v>
      </c>
      <c r="C325" s="163"/>
      <c r="D325" s="163"/>
      <c r="E325" s="163"/>
      <c r="F325" s="163"/>
      <c r="G325" s="163"/>
      <c r="H325" s="9">
        <v>90446</v>
      </c>
      <c r="I325" s="9" t="s">
        <v>149</v>
      </c>
      <c r="J325" s="9" t="e">
        <f>IF(I325="SINAPI",VLOOKUP('PEM MONSENHOR MENDONÇA'!H325,SINAPI,3,),VLOOKUP('PEM MONSENHOR MENDONÇA'!H325,SETOP,4,))</f>
        <v>#REF!</v>
      </c>
      <c r="K325" s="10">
        <v>30</v>
      </c>
      <c r="L325" s="10" t="s">
        <v>22</v>
      </c>
      <c r="M325" s="11" t="e">
        <f>IF(I325="SINAPI",VLOOKUP('PEM MONSENHOR MENDONÇA'!H325,SINAPI,4,),VLOOKUP('PEM MONSENHOR MENDONÇA'!H325,SETOP,5,))</f>
        <v>#REF!</v>
      </c>
      <c r="N325" s="11" t="e">
        <f t="shared" si="222"/>
        <v>#REF!</v>
      </c>
      <c r="O325" s="11" t="e">
        <f t="shared" si="223"/>
        <v>#REF!</v>
      </c>
      <c r="P325" s="11" t="e">
        <f t="shared" si="224"/>
        <v>#REF!</v>
      </c>
      <c r="Q325" s="93"/>
      <c r="R325" s="93"/>
      <c r="S325" s="4"/>
      <c r="T325" s="87"/>
    </row>
    <row r="326" spans="1:20" s="13" customFormat="1" ht="30" customHeight="1">
      <c r="A326" s="8" t="s">
        <v>380</v>
      </c>
      <c r="B326" s="163" t="e">
        <f>IF(I326="SINAPI",VLOOKUP('PEM MONSENHOR MENDONÇA'!H326,SINAPI,2,),VLOOKUP('PEM MONSENHOR MENDONÇA'!H326,SETOP,3,))</f>
        <v>#REF!</v>
      </c>
      <c r="C326" s="163"/>
      <c r="D326" s="163"/>
      <c r="E326" s="163"/>
      <c r="F326" s="163"/>
      <c r="G326" s="163"/>
      <c r="H326" s="9">
        <v>91222</v>
      </c>
      <c r="I326" s="9" t="s">
        <v>149</v>
      </c>
      <c r="J326" s="9" t="e">
        <f>IF(I326="SINAPI",VLOOKUP('PEM MONSENHOR MENDONÇA'!H326,SINAPI,3,),VLOOKUP('PEM MONSENHOR MENDONÇA'!H326,SETOP,4,))</f>
        <v>#REF!</v>
      </c>
      <c r="K326" s="10">
        <v>28</v>
      </c>
      <c r="L326" s="10" t="s">
        <v>22</v>
      </c>
      <c r="M326" s="11" t="e">
        <f>IF(I326="SINAPI",VLOOKUP('PEM MONSENHOR MENDONÇA'!H326,SINAPI,4,),VLOOKUP('PEM MONSENHOR MENDONÇA'!H326,SETOP,5,))</f>
        <v>#REF!</v>
      </c>
      <c r="N326" s="11" t="e">
        <f t="shared" si="222"/>
        <v>#REF!</v>
      </c>
      <c r="O326" s="11" t="e">
        <f t="shared" si="223"/>
        <v>#REF!</v>
      </c>
      <c r="P326" s="11" t="e">
        <f t="shared" si="224"/>
        <v>#REF!</v>
      </c>
      <c r="Q326" s="93"/>
      <c r="R326" s="93"/>
      <c r="S326" s="4"/>
      <c r="T326" s="87"/>
    </row>
    <row r="327" spans="1:20" s="13" customFormat="1" ht="30" customHeight="1">
      <c r="A327" s="8" t="s">
        <v>381</v>
      </c>
      <c r="B327" s="163" t="e">
        <f>IF(I327="SINAPI",VLOOKUP('PEM MONSENHOR MENDONÇA'!H327,SINAPI,2,),VLOOKUP('PEM MONSENHOR MENDONÇA'!H327,SETOP,3,))</f>
        <v>#REF!</v>
      </c>
      <c r="C327" s="163"/>
      <c r="D327" s="163"/>
      <c r="E327" s="163"/>
      <c r="F327" s="163"/>
      <c r="G327" s="163"/>
      <c r="H327" s="9">
        <v>90469</v>
      </c>
      <c r="I327" s="9" t="s">
        <v>149</v>
      </c>
      <c r="J327" s="9" t="e">
        <f>IF(I327="SINAPI",VLOOKUP('PEM MONSENHOR MENDONÇA'!H327,SINAPI,3,),VLOOKUP('PEM MONSENHOR MENDONÇA'!H327,SETOP,4,))</f>
        <v>#REF!</v>
      </c>
      <c r="K327" s="10">
        <v>49</v>
      </c>
      <c r="L327" s="10" t="s">
        <v>22</v>
      </c>
      <c r="M327" s="11" t="e">
        <f>IF(I327="SINAPI",VLOOKUP('PEM MONSENHOR MENDONÇA'!H327,SINAPI,4,),VLOOKUP('PEM MONSENHOR MENDONÇA'!H327,SETOP,5,))</f>
        <v>#REF!</v>
      </c>
      <c r="N327" s="11" t="e">
        <f t="shared" si="222"/>
        <v>#REF!</v>
      </c>
      <c r="O327" s="11" t="e">
        <f t="shared" si="223"/>
        <v>#REF!</v>
      </c>
      <c r="P327" s="11" t="e">
        <f t="shared" si="224"/>
        <v>#REF!</v>
      </c>
      <c r="Q327" s="93"/>
      <c r="R327" s="93"/>
      <c r="S327" s="4"/>
      <c r="T327" s="87"/>
    </row>
    <row r="328" spans="1:20" s="13" customFormat="1" ht="30" customHeight="1">
      <c r="A328" s="8" t="s">
        <v>382</v>
      </c>
      <c r="B328" s="163" t="e">
        <f>IF(I328="SINAPI",VLOOKUP('PEM MONSENHOR MENDONÇA'!H328,SINAPI,2,),VLOOKUP('PEM MONSENHOR MENDONÇA'!H328,SETOP,3,))</f>
        <v>#REF!</v>
      </c>
      <c r="C328" s="163"/>
      <c r="D328" s="163"/>
      <c r="E328" s="163"/>
      <c r="F328" s="163"/>
      <c r="G328" s="163"/>
      <c r="H328" s="9">
        <v>90470</v>
      </c>
      <c r="I328" s="9" t="s">
        <v>149</v>
      </c>
      <c r="J328" s="9" t="e">
        <f>IF(I328="SINAPI",VLOOKUP('PEM MONSENHOR MENDONÇA'!H328,SINAPI,3,),VLOOKUP('PEM MONSENHOR MENDONÇA'!H328,SETOP,4,))</f>
        <v>#REF!</v>
      </c>
      <c r="K328" s="10">
        <v>30</v>
      </c>
      <c r="L328" s="10" t="s">
        <v>22</v>
      </c>
      <c r="M328" s="11" t="e">
        <f>IF(I328="SINAPI",VLOOKUP('PEM MONSENHOR MENDONÇA'!H328,SINAPI,4,),VLOOKUP('PEM MONSENHOR MENDONÇA'!H328,SETOP,5,))</f>
        <v>#REF!</v>
      </c>
      <c r="N328" s="11" t="e">
        <f t="shared" si="222"/>
        <v>#REF!</v>
      </c>
      <c r="O328" s="11" t="e">
        <f t="shared" si="223"/>
        <v>#REF!</v>
      </c>
      <c r="P328" s="11" t="e">
        <f t="shared" si="224"/>
        <v>#REF!</v>
      </c>
      <c r="Q328" s="93"/>
      <c r="R328" s="93"/>
      <c r="S328" s="4"/>
      <c r="T328" s="87"/>
    </row>
    <row r="329" spans="1:20" s="13" customFormat="1" ht="30" customHeight="1">
      <c r="A329" s="8" t="s">
        <v>383</v>
      </c>
      <c r="B329" s="163" t="e">
        <f>IF(I329="SINAPI",VLOOKUP('PEM MONSENHOR MENDONÇA'!H329,SINAPI,2,),VLOOKUP('PEM MONSENHOR MENDONÇA'!H329,SETOP,3,))</f>
        <v>#REF!</v>
      </c>
      <c r="C329" s="163"/>
      <c r="D329" s="163"/>
      <c r="E329" s="163"/>
      <c r="F329" s="163"/>
      <c r="G329" s="163"/>
      <c r="H329" s="9">
        <v>90467</v>
      </c>
      <c r="I329" s="9" t="s">
        <v>149</v>
      </c>
      <c r="J329" s="9" t="e">
        <f>IF(I329="SINAPI",VLOOKUP('PEM MONSENHOR MENDONÇA'!H329,SINAPI,3,),VLOOKUP('PEM MONSENHOR MENDONÇA'!H329,SETOP,4,))</f>
        <v>#REF!</v>
      </c>
      <c r="K329" s="10">
        <v>28</v>
      </c>
      <c r="L329" s="10" t="s">
        <v>22</v>
      </c>
      <c r="M329" s="11" t="e">
        <f>IF(I329="SINAPI",VLOOKUP('PEM MONSENHOR MENDONÇA'!H329,SINAPI,4,),VLOOKUP('PEM MONSENHOR MENDONÇA'!H329,SETOP,5,))</f>
        <v>#REF!</v>
      </c>
      <c r="N329" s="11" t="e">
        <f t="shared" si="222"/>
        <v>#REF!</v>
      </c>
      <c r="O329" s="11" t="e">
        <f t="shared" si="223"/>
        <v>#REF!</v>
      </c>
      <c r="P329" s="11" t="e">
        <f t="shared" si="224"/>
        <v>#REF!</v>
      </c>
      <c r="Q329" s="93"/>
      <c r="R329" s="93"/>
      <c r="S329" s="4"/>
      <c r="T329" s="87"/>
    </row>
    <row r="330" spans="1:20" s="13" customFormat="1" ht="30" customHeight="1">
      <c r="A330" s="8" t="s">
        <v>384</v>
      </c>
      <c r="B330" s="163" t="e">
        <f>IF(I330="SINAPI",VLOOKUP('PEM MONSENHOR MENDONÇA'!H330,SINAPI,2,),VLOOKUP('PEM MONSENHOR MENDONÇA'!H330,SETOP,3,))</f>
        <v>#REF!</v>
      </c>
      <c r="C330" s="163"/>
      <c r="D330" s="163"/>
      <c r="E330" s="163"/>
      <c r="F330" s="163"/>
      <c r="G330" s="163"/>
      <c r="H330" s="9">
        <v>72897</v>
      </c>
      <c r="I330" s="9" t="s">
        <v>149</v>
      </c>
      <c r="J330" s="9" t="e">
        <f>IF(I330="SINAPI",VLOOKUP('PEM MONSENHOR MENDONÇA'!H330,SINAPI,3,),VLOOKUP('PEM MONSENHOR MENDONÇA'!H330,SETOP,4,))</f>
        <v>#REF!</v>
      </c>
      <c r="K330" s="10">
        <v>1.6</v>
      </c>
      <c r="L330" s="10" t="s">
        <v>22</v>
      </c>
      <c r="M330" s="11" t="e">
        <f>IF(I330="SINAPI",VLOOKUP('PEM MONSENHOR MENDONÇA'!H330,SINAPI,4,),VLOOKUP('PEM MONSENHOR MENDONÇA'!H330,SETOP,5,))</f>
        <v>#REF!</v>
      </c>
      <c r="N330" s="11" t="e">
        <f t="shared" si="222"/>
        <v>#REF!</v>
      </c>
      <c r="O330" s="11" t="e">
        <f t="shared" si="223"/>
        <v>#REF!</v>
      </c>
      <c r="P330" s="11" t="e">
        <f t="shared" si="224"/>
        <v>#REF!</v>
      </c>
      <c r="Q330" s="93"/>
      <c r="R330" s="93"/>
      <c r="S330" s="4"/>
      <c r="T330" s="87"/>
    </row>
    <row r="331" spans="1:20" s="13" customFormat="1" ht="30" customHeight="1">
      <c r="A331" s="8" t="s">
        <v>385</v>
      </c>
      <c r="B331" s="163" t="e">
        <f>IF(I331="SINAPI",VLOOKUP('PEM MONSENHOR MENDONÇA'!H331,SINAPI,2,),VLOOKUP('PEM MONSENHOR MENDONÇA'!H331,SETOP,3,))</f>
        <v>#REF!</v>
      </c>
      <c r="C331" s="163"/>
      <c r="D331" s="163"/>
      <c r="E331" s="163"/>
      <c r="F331" s="163"/>
      <c r="G331" s="163"/>
      <c r="H331" s="9">
        <v>72900</v>
      </c>
      <c r="I331" s="9" t="s">
        <v>149</v>
      </c>
      <c r="J331" s="9" t="e">
        <f>IF(I331="SINAPI",VLOOKUP('PEM MONSENHOR MENDONÇA'!H331,SINAPI,3,),VLOOKUP('PEM MONSENHOR MENDONÇA'!H331,SETOP,4,))</f>
        <v>#REF!</v>
      </c>
      <c r="K331" s="10">
        <v>1.6</v>
      </c>
      <c r="L331" s="10" t="s">
        <v>22</v>
      </c>
      <c r="M331" s="11" t="e">
        <f>IF(I331="SINAPI",VLOOKUP('PEM MONSENHOR MENDONÇA'!H331,SINAPI,4,),VLOOKUP('PEM MONSENHOR MENDONÇA'!H331,SETOP,5,))</f>
        <v>#REF!</v>
      </c>
      <c r="N331" s="11" t="e">
        <f t="shared" si="222"/>
        <v>#REF!</v>
      </c>
      <c r="O331" s="11" t="e">
        <f t="shared" si="223"/>
        <v>#REF!</v>
      </c>
      <c r="P331" s="11" t="e">
        <f t="shared" si="224"/>
        <v>#REF!</v>
      </c>
      <c r="Q331" s="93"/>
      <c r="R331" s="93"/>
      <c r="S331" s="4"/>
      <c r="T331" s="87"/>
    </row>
    <row r="332" spans="1:20" s="13" customFormat="1" ht="30" customHeight="1">
      <c r="A332" s="8" t="s">
        <v>386</v>
      </c>
      <c r="B332" s="163" t="e">
        <f>IF(I332="SINAPI",VLOOKUP('PEM MONSENHOR MENDONÇA'!H332,SINAPI,2,),VLOOKUP('PEM MONSENHOR MENDONÇA'!H332,SETOP,3,))</f>
        <v>#REF!</v>
      </c>
      <c r="C332" s="163"/>
      <c r="D332" s="163"/>
      <c r="E332" s="163"/>
      <c r="F332" s="163"/>
      <c r="G332" s="163"/>
      <c r="H332" s="9">
        <v>89482</v>
      </c>
      <c r="I332" s="9" t="s">
        <v>149</v>
      </c>
      <c r="J332" s="9" t="e">
        <f>IF(I332="SINAPI",VLOOKUP('PEM MONSENHOR MENDONÇA'!H332,SINAPI,3,),VLOOKUP('PEM MONSENHOR MENDONÇA'!H332,SETOP,4,))</f>
        <v>#REF!</v>
      </c>
      <c r="K332" s="10">
        <v>3</v>
      </c>
      <c r="L332" s="10" t="s">
        <v>22</v>
      </c>
      <c r="M332" s="11" t="e">
        <f>IF(I332="SINAPI",VLOOKUP('PEM MONSENHOR MENDONÇA'!H332,SINAPI,4,),VLOOKUP('PEM MONSENHOR MENDONÇA'!H332,SETOP,5,))</f>
        <v>#REF!</v>
      </c>
      <c r="N332" s="11" t="e">
        <f t="shared" si="222"/>
        <v>#REF!</v>
      </c>
      <c r="O332" s="11" t="e">
        <f t="shared" si="223"/>
        <v>#REF!</v>
      </c>
      <c r="P332" s="11" t="e">
        <f t="shared" si="224"/>
        <v>#REF!</v>
      </c>
      <c r="Q332" s="93"/>
      <c r="R332" s="93"/>
      <c r="S332" s="4"/>
      <c r="T332" s="87"/>
    </row>
    <row r="333" spans="1:20" s="13" customFormat="1" ht="30" customHeight="1">
      <c r="A333" s="8" t="s">
        <v>387</v>
      </c>
      <c r="B333" s="163" t="e">
        <f>IF(I333="SINAPI",VLOOKUP('PEM MONSENHOR MENDONÇA'!H333,SINAPI,2,),VLOOKUP('PEM MONSENHOR MENDONÇA'!H333,SETOP,3,))</f>
        <v>#REF!</v>
      </c>
      <c r="C333" s="163"/>
      <c r="D333" s="163"/>
      <c r="E333" s="163"/>
      <c r="F333" s="163"/>
      <c r="G333" s="163"/>
      <c r="H333" s="9" t="s">
        <v>117</v>
      </c>
      <c r="I333" s="9" t="s">
        <v>33</v>
      </c>
      <c r="J333" s="9" t="e">
        <f>IF(I333="SINAPI",VLOOKUP('PEM MONSENHOR MENDONÇA'!H333,SINAPI,3,),VLOOKUP('PEM MONSENHOR MENDONÇA'!H333,SETOP,4,))</f>
        <v>#REF!</v>
      </c>
      <c r="K333" s="10">
        <v>7</v>
      </c>
      <c r="L333" s="10" t="s">
        <v>22</v>
      </c>
      <c r="M333" s="11" t="e">
        <f>IF(I333="SINAPI",VLOOKUP('PEM MONSENHOR MENDONÇA'!H333,SINAPI,4,),VLOOKUP('PEM MONSENHOR MENDONÇA'!H333,SETOP,5,))</f>
        <v>#REF!</v>
      </c>
      <c r="N333" s="11" t="e">
        <f t="shared" si="222"/>
        <v>#REF!</v>
      </c>
      <c r="O333" s="11" t="e">
        <f t="shared" si="223"/>
        <v>#REF!</v>
      </c>
      <c r="P333" s="11" t="e">
        <f t="shared" si="224"/>
        <v>#REF!</v>
      </c>
      <c r="Q333" s="93"/>
      <c r="R333" s="93"/>
      <c r="S333" s="4"/>
      <c r="T333" s="87"/>
    </row>
    <row r="334" spans="1:20" s="13" customFormat="1" ht="30" customHeight="1">
      <c r="A334" s="8" t="s">
        <v>388</v>
      </c>
      <c r="B334" s="163" t="e">
        <f>IF(I334="SINAPI",VLOOKUP('PEM MONSENHOR MENDONÇA'!H334,SINAPI,2,),VLOOKUP('PEM MONSENHOR MENDONÇA'!H334,SETOP,3,))</f>
        <v>#REF!</v>
      </c>
      <c r="C334" s="163"/>
      <c r="D334" s="163"/>
      <c r="E334" s="163"/>
      <c r="F334" s="163"/>
      <c r="G334" s="163"/>
      <c r="H334" s="9">
        <v>89728</v>
      </c>
      <c r="I334" s="9" t="s">
        <v>149</v>
      </c>
      <c r="J334" s="9" t="e">
        <f>IF(I334="SINAPI",VLOOKUP('PEM MONSENHOR MENDONÇA'!H334,SINAPI,3,),VLOOKUP('PEM MONSENHOR MENDONÇA'!H334,SETOP,4,))</f>
        <v>#REF!</v>
      </c>
      <c r="K334" s="10">
        <v>11</v>
      </c>
      <c r="L334" s="10" t="s">
        <v>22</v>
      </c>
      <c r="M334" s="11" t="e">
        <f>IF(I334="SINAPI",VLOOKUP('PEM MONSENHOR MENDONÇA'!H334,SINAPI,4,),VLOOKUP('PEM MONSENHOR MENDONÇA'!H334,SETOP,5,))</f>
        <v>#REF!</v>
      </c>
      <c r="N334" s="11" t="e">
        <f t="shared" ref="N334:N363" si="225">ROUND(M334*(1+$C$7),2)</f>
        <v>#REF!</v>
      </c>
      <c r="O334" s="11" t="e">
        <f t="shared" ref="O334:O363" si="226">K334*M334</f>
        <v>#REF!</v>
      </c>
      <c r="P334" s="11" t="e">
        <f t="shared" ref="P334:P363" si="227">N334*K334</f>
        <v>#REF!</v>
      </c>
      <c r="Q334" s="93"/>
      <c r="R334" s="93"/>
      <c r="S334" s="4"/>
      <c r="T334" s="87"/>
    </row>
    <row r="335" spans="1:20" s="13" customFormat="1" ht="30" customHeight="1">
      <c r="A335" s="8" t="s">
        <v>389</v>
      </c>
      <c r="B335" s="163" t="e">
        <f>IF(I335="SINAPI",VLOOKUP('PEM MONSENHOR MENDONÇA'!H335,SINAPI,2,),VLOOKUP('PEM MONSENHOR MENDONÇA'!H335,SETOP,3,))</f>
        <v>#REF!</v>
      </c>
      <c r="C335" s="163"/>
      <c r="D335" s="163"/>
      <c r="E335" s="163"/>
      <c r="F335" s="163"/>
      <c r="G335" s="163"/>
      <c r="H335" s="9">
        <v>89746</v>
      </c>
      <c r="I335" s="9" t="s">
        <v>149</v>
      </c>
      <c r="J335" s="9" t="e">
        <f>IF(I335="SINAPI",VLOOKUP('PEM MONSENHOR MENDONÇA'!H335,SINAPI,3,),VLOOKUP('PEM MONSENHOR MENDONÇA'!H335,SETOP,4,))</f>
        <v>#REF!</v>
      </c>
      <c r="K335" s="10">
        <v>10</v>
      </c>
      <c r="L335" s="10" t="s">
        <v>22</v>
      </c>
      <c r="M335" s="11" t="e">
        <f>IF(I335="SINAPI",VLOOKUP('PEM MONSENHOR MENDONÇA'!H335,SINAPI,4,),VLOOKUP('PEM MONSENHOR MENDONÇA'!H335,SETOP,5,))</f>
        <v>#REF!</v>
      </c>
      <c r="N335" s="11" t="e">
        <f t="shared" si="225"/>
        <v>#REF!</v>
      </c>
      <c r="O335" s="11" t="e">
        <f t="shared" si="226"/>
        <v>#REF!</v>
      </c>
      <c r="P335" s="11" t="e">
        <f t="shared" si="227"/>
        <v>#REF!</v>
      </c>
      <c r="Q335" s="93"/>
      <c r="R335" s="93"/>
      <c r="S335" s="4"/>
      <c r="T335" s="87"/>
    </row>
    <row r="336" spans="1:20" s="13" customFormat="1" ht="30" customHeight="1">
      <c r="A336" s="8" t="s">
        <v>390</v>
      </c>
      <c r="B336" s="163" t="e">
        <f>IF(I336="SINAPI",VLOOKUP('PEM MONSENHOR MENDONÇA'!H336,SINAPI,2,),VLOOKUP('PEM MONSENHOR MENDONÇA'!H336,SETOP,3,))</f>
        <v>#REF!</v>
      </c>
      <c r="C336" s="163"/>
      <c r="D336" s="163"/>
      <c r="E336" s="163"/>
      <c r="F336" s="163"/>
      <c r="G336" s="163"/>
      <c r="H336" s="9">
        <v>89726</v>
      </c>
      <c r="I336" s="9" t="s">
        <v>149</v>
      </c>
      <c r="J336" s="9" t="e">
        <f>IF(I336="SINAPI",VLOOKUP('PEM MONSENHOR MENDONÇA'!H336,SINAPI,3,),VLOOKUP('PEM MONSENHOR MENDONÇA'!H336,SETOP,4,))</f>
        <v>#REF!</v>
      </c>
      <c r="K336" s="10">
        <v>6</v>
      </c>
      <c r="L336" s="10" t="s">
        <v>22</v>
      </c>
      <c r="M336" s="11" t="e">
        <f>IF(I336="SINAPI",VLOOKUP('PEM MONSENHOR MENDONÇA'!H336,SINAPI,4,),VLOOKUP('PEM MONSENHOR MENDONÇA'!H336,SETOP,5,))</f>
        <v>#REF!</v>
      </c>
      <c r="N336" s="11" t="e">
        <f t="shared" si="225"/>
        <v>#REF!</v>
      </c>
      <c r="O336" s="11" t="e">
        <f t="shared" si="226"/>
        <v>#REF!</v>
      </c>
      <c r="P336" s="11" t="e">
        <f t="shared" si="227"/>
        <v>#REF!</v>
      </c>
      <c r="Q336" s="93"/>
      <c r="R336" s="93"/>
      <c r="S336" s="4"/>
      <c r="T336" s="87"/>
    </row>
    <row r="337" spans="1:20" s="13" customFormat="1" ht="30" customHeight="1">
      <c r="A337" s="8" t="s">
        <v>391</v>
      </c>
      <c r="B337" s="163" t="e">
        <f>IF(I337="SINAPI",VLOOKUP('PEM MONSENHOR MENDONÇA'!H337,SINAPI,2,),VLOOKUP('PEM MONSENHOR MENDONÇA'!H337,SETOP,3,))</f>
        <v>#REF!</v>
      </c>
      <c r="C337" s="163"/>
      <c r="D337" s="163"/>
      <c r="E337" s="163"/>
      <c r="F337" s="163"/>
      <c r="G337" s="163"/>
      <c r="H337" s="9">
        <v>89802</v>
      </c>
      <c r="I337" s="9" t="s">
        <v>149</v>
      </c>
      <c r="J337" s="9" t="e">
        <f>IF(I337="SINAPI",VLOOKUP('PEM MONSENHOR MENDONÇA'!H337,SINAPI,3,),VLOOKUP('PEM MONSENHOR MENDONÇA'!H337,SETOP,4,))</f>
        <v>#REF!</v>
      </c>
      <c r="K337" s="10">
        <v>21</v>
      </c>
      <c r="L337" s="10" t="s">
        <v>22</v>
      </c>
      <c r="M337" s="11" t="e">
        <f>IF(I337="SINAPI",VLOOKUP('PEM MONSENHOR MENDONÇA'!H337,SINAPI,4,),VLOOKUP('PEM MONSENHOR MENDONÇA'!H337,SETOP,5,))</f>
        <v>#REF!</v>
      </c>
      <c r="N337" s="11" t="e">
        <f t="shared" si="225"/>
        <v>#REF!</v>
      </c>
      <c r="O337" s="11" t="e">
        <f t="shared" si="226"/>
        <v>#REF!</v>
      </c>
      <c r="P337" s="11" t="e">
        <f t="shared" si="227"/>
        <v>#REF!</v>
      </c>
      <c r="Q337" s="93"/>
      <c r="R337" s="93"/>
      <c r="S337" s="4"/>
      <c r="T337" s="87"/>
    </row>
    <row r="338" spans="1:20" s="13" customFormat="1" ht="30" customHeight="1">
      <c r="A338" s="8" t="s">
        <v>392</v>
      </c>
      <c r="B338" s="163" t="e">
        <f>IF(I338="SINAPI",VLOOKUP('PEM MONSENHOR MENDONÇA'!H338,SINAPI,2,),VLOOKUP('PEM MONSENHOR MENDONÇA'!H338,SETOP,3,))</f>
        <v>#REF!</v>
      </c>
      <c r="C338" s="163"/>
      <c r="D338" s="163"/>
      <c r="E338" s="163"/>
      <c r="F338" s="163"/>
      <c r="G338" s="163"/>
      <c r="H338" s="9">
        <v>89806</v>
      </c>
      <c r="I338" s="9" t="s">
        <v>149</v>
      </c>
      <c r="J338" s="9" t="e">
        <f>IF(I338="SINAPI",VLOOKUP('PEM MONSENHOR MENDONÇA'!H338,SINAPI,3,),VLOOKUP('PEM MONSENHOR MENDONÇA'!H338,SETOP,4,))</f>
        <v>#REF!</v>
      </c>
      <c r="K338" s="10">
        <v>1</v>
      </c>
      <c r="L338" s="10" t="s">
        <v>22</v>
      </c>
      <c r="M338" s="11" t="e">
        <f>IF(I338="SINAPI",VLOOKUP('PEM MONSENHOR MENDONÇA'!H338,SINAPI,4,),VLOOKUP('PEM MONSENHOR MENDONÇA'!H338,SETOP,5,))</f>
        <v>#REF!</v>
      </c>
      <c r="N338" s="11" t="e">
        <f t="shared" si="225"/>
        <v>#REF!</v>
      </c>
      <c r="O338" s="11" t="e">
        <f t="shared" si="226"/>
        <v>#REF!</v>
      </c>
      <c r="P338" s="11" t="e">
        <f t="shared" si="227"/>
        <v>#REF!</v>
      </c>
      <c r="Q338" s="93"/>
      <c r="R338" s="93"/>
      <c r="S338" s="4"/>
      <c r="T338" s="87"/>
    </row>
    <row r="339" spans="1:20" s="13" customFormat="1" ht="30" customHeight="1">
      <c r="A339" s="8" t="s">
        <v>393</v>
      </c>
      <c r="B339" s="163" t="e">
        <f>IF(I339="SINAPI",VLOOKUP('PEM MONSENHOR MENDONÇA'!H339,SINAPI,2,),VLOOKUP('PEM MONSENHOR MENDONÇA'!H339,SETOP,3,))</f>
        <v>#REF!</v>
      </c>
      <c r="C339" s="163"/>
      <c r="D339" s="163"/>
      <c r="E339" s="163"/>
      <c r="F339" s="163"/>
      <c r="G339" s="163"/>
      <c r="H339" s="9">
        <v>89744</v>
      </c>
      <c r="I339" s="9" t="s">
        <v>149</v>
      </c>
      <c r="J339" s="9" t="e">
        <f>IF(I339="SINAPI",VLOOKUP('PEM MONSENHOR MENDONÇA'!H339,SINAPI,3,),VLOOKUP('PEM MONSENHOR MENDONÇA'!H339,SETOP,4,))</f>
        <v>#REF!</v>
      </c>
      <c r="K339" s="10">
        <v>10</v>
      </c>
      <c r="L339" s="10" t="s">
        <v>22</v>
      </c>
      <c r="M339" s="11" t="e">
        <f>IF(I339="SINAPI",VLOOKUP('PEM MONSENHOR MENDONÇA'!H339,SINAPI,4,),VLOOKUP('PEM MONSENHOR MENDONÇA'!H339,SETOP,5,))</f>
        <v>#REF!</v>
      </c>
      <c r="N339" s="11" t="e">
        <f t="shared" si="225"/>
        <v>#REF!</v>
      </c>
      <c r="O339" s="11" t="e">
        <f t="shared" si="226"/>
        <v>#REF!</v>
      </c>
      <c r="P339" s="11" t="e">
        <f t="shared" si="227"/>
        <v>#REF!</v>
      </c>
      <c r="Q339" s="93"/>
      <c r="R339" s="93"/>
      <c r="S339" s="4"/>
      <c r="T339" s="87"/>
    </row>
    <row r="340" spans="1:20" s="13" customFormat="1" ht="30" customHeight="1">
      <c r="A340" s="8" t="s">
        <v>394</v>
      </c>
      <c r="B340" s="163" t="e">
        <f>IF(I340="SINAPI",VLOOKUP('PEM MONSENHOR MENDONÇA'!H340,SINAPI,2,),VLOOKUP('PEM MONSENHOR MENDONÇA'!H340,SETOP,3,))</f>
        <v>#REF!</v>
      </c>
      <c r="C340" s="163"/>
      <c r="D340" s="163"/>
      <c r="E340" s="163"/>
      <c r="F340" s="163"/>
      <c r="G340" s="163"/>
      <c r="H340" s="9">
        <v>89731</v>
      </c>
      <c r="I340" s="9" t="s">
        <v>149</v>
      </c>
      <c r="J340" s="9" t="e">
        <f>IF(I340="SINAPI",VLOOKUP('PEM MONSENHOR MENDONÇA'!H340,SINAPI,3,),VLOOKUP('PEM MONSENHOR MENDONÇA'!H340,SETOP,4,))</f>
        <v>#REF!</v>
      </c>
      <c r="K340" s="10">
        <v>19</v>
      </c>
      <c r="L340" s="10" t="s">
        <v>22</v>
      </c>
      <c r="M340" s="11" t="e">
        <f>IF(I340="SINAPI",VLOOKUP('PEM MONSENHOR MENDONÇA'!H340,SINAPI,4,),VLOOKUP('PEM MONSENHOR MENDONÇA'!H340,SETOP,5,))</f>
        <v>#REF!</v>
      </c>
      <c r="N340" s="11" t="e">
        <f t="shared" si="225"/>
        <v>#REF!</v>
      </c>
      <c r="O340" s="11" t="e">
        <f t="shared" si="226"/>
        <v>#REF!</v>
      </c>
      <c r="P340" s="11" t="e">
        <f t="shared" si="227"/>
        <v>#REF!</v>
      </c>
      <c r="Q340" s="93"/>
      <c r="R340" s="93"/>
      <c r="S340" s="4"/>
      <c r="T340" s="87"/>
    </row>
    <row r="341" spans="1:20" s="13" customFormat="1" ht="30" customHeight="1">
      <c r="A341" s="8" t="s">
        <v>395</v>
      </c>
      <c r="B341" s="163" t="e">
        <f>IF(I341="SINAPI",VLOOKUP('PEM MONSENHOR MENDONÇA'!H341,SINAPI,2,),VLOOKUP('PEM MONSENHOR MENDONÇA'!H341,SETOP,3,))</f>
        <v>#REF!</v>
      </c>
      <c r="C341" s="163"/>
      <c r="D341" s="163"/>
      <c r="E341" s="163"/>
      <c r="F341" s="163"/>
      <c r="G341" s="163"/>
      <c r="H341" s="9">
        <v>89805</v>
      </c>
      <c r="I341" s="9" t="s">
        <v>149</v>
      </c>
      <c r="J341" s="9" t="e">
        <f>IF(I341="SINAPI",VLOOKUP('PEM MONSENHOR MENDONÇA'!H341,SINAPI,3,),VLOOKUP('PEM MONSENHOR MENDONÇA'!H341,SETOP,4,))</f>
        <v>#REF!</v>
      </c>
      <c r="K341" s="10">
        <v>4</v>
      </c>
      <c r="L341" s="10" t="s">
        <v>22</v>
      </c>
      <c r="M341" s="11" t="e">
        <f>IF(I341="SINAPI",VLOOKUP('PEM MONSENHOR MENDONÇA'!H341,SINAPI,4,),VLOOKUP('PEM MONSENHOR MENDONÇA'!H341,SETOP,5,))</f>
        <v>#REF!</v>
      </c>
      <c r="N341" s="11" t="e">
        <f t="shared" si="225"/>
        <v>#REF!</v>
      </c>
      <c r="O341" s="11" t="e">
        <f t="shared" si="226"/>
        <v>#REF!</v>
      </c>
      <c r="P341" s="11" t="e">
        <f t="shared" si="227"/>
        <v>#REF!</v>
      </c>
      <c r="Q341" s="93"/>
      <c r="R341" s="93"/>
      <c r="S341" s="4"/>
      <c r="T341" s="87"/>
    </row>
    <row r="342" spans="1:20" s="13" customFormat="1" ht="30" customHeight="1">
      <c r="A342" s="8" t="s">
        <v>396</v>
      </c>
      <c r="B342" s="163" t="e">
        <f>IF(I342="SINAPI",VLOOKUP('PEM MONSENHOR MENDONÇA'!H342,SINAPI,2,),VLOOKUP('PEM MONSENHOR MENDONÇA'!H342,SETOP,3,))</f>
        <v>#REF!</v>
      </c>
      <c r="C342" s="163"/>
      <c r="D342" s="163"/>
      <c r="E342" s="163"/>
      <c r="F342" s="163"/>
      <c r="G342" s="163"/>
      <c r="H342" s="9">
        <v>10835</v>
      </c>
      <c r="I342" s="9" t="s">
        <v>149</v>
      </c>
      <c r="J342" s="9" t="e">
        <f>IF(I342="SINAPI",VLOOKUP('PEM MONSENHOR MENDONÇA'!H342,SINAPI,3,),VLOOKUP('PEM MONSENHOR MENDONÇA'!H342,SETOP,4,))</f>
        <v>#REF!</v>
      </c>
      <c r="K342" s="10">
        <v>11</v>
      </c>
      <c r="L342" s="10" t="s">
        <v>22</v>
      </c>
      <c r="M342" s="11" t="e">
        <f>IF(I342="SINAPI",VLOOKUP('PEM MONSENHOR MENDONÇA'!H342,SINAPI,4,),VLOOKUP('PEM MONSENHOR MENDONÇA'!H342,SETOP,5,))</f>
        <v>#REF!</v>
      </c>
      <c r="N342" s="11" t="e">
        <f t="shared" ref="N342:N349" si="228">ROUND(M342*(1+$C$7),2)</f>
        <v>#REF!</v>
      </c>
      <c r="O342" s="11" t="e">
        <f t="shared" ref="O342:O349" si="229">K342*M342</f>
        <v>#REF!</v>
      </c>
      <c r="P342" s="11" t="e">
        <f t="shared" ref="P342:P349" si="230">N342*K342</f>
        <v>#REF!</v>
      </c>
      <c r="Q342" s="93"/>
      <c r="R342" s="93"/>
      <c r="S342" s="4"/>
      <c r="T342" s="87"/>
    </row>
    <row r="343" spans="1:20" s="13" customFormat="1" ht="30" customHeight="1">
      <c r="A343" s="8" t="s">
        <v>397</v>
      </c>
      <c r="B343" s="163" t="e">
        <f>IF(I343="SINAPI",VLOOKUP('PEM MONSENHOR MENDONÇA'!H343,SINAPI,2,),VLOOKUP('PEM MONSENHOR MENDONÇA'!H343,SETOP,3,))</f>
        <v>#REF!</v>
      </c>
      <c r="C343" s="163"/>
      <c r="D343" s="163"/>
      <c r="E343" s="163"/>
      <c r="F343" s="163"/>
      <c r="G343" s="163"/>
      <c r="H343" s="9">
        <v>89834</v>
      </c>
      <c r="I343" s="9" t="s">
        <v>149</v>
      </c>
      <c r="J343" s="9" t="e">
        <f>IF(I343="SINAPI",VLOOKUP('PEM MONSENHOR MENDONÇA'!H343,SINAPI,3,),VLOOKUP('PEM MONSENHOR MENDONÇA'!H343,SETOP,4,))</f>
        <v>#REF!</v>
      </c>
      <c r="K343" s="10">
        <v>8</v>
      </c>
      <c r="L343" s="10" t="s">
        <v>22</v>
      </c>
      <c r="M343" s="11" t="e">
        <f>IF(I343="SINAPI",VLOOKUP('PEM MONSENHOR MENDONÇA'!H343,SINAPI,4,),VLOOKUP('PEM MONSENHOR MENDONÇA'!H343,SETOP,5,))</f>
        <v>#REF!</v>
      </c>
      <c r="N343" s="11" t="e">
        <f t="shared" si="228"/>
        <v>#REF!</v>
      </c>
      <c r="O343" s="11" t="e">
        <f t="shared" si="229"/>
        <v>#REF!</v>
      </c>
      <c r="P343" s="11" t="e">
        <f t="shared" si="230"/>
        <v>#REF!</v>
      </c>
      <c r="Q343" s="93"/>
      <c r="R343" s="93"/>
      <c r="S343" s="4"/>
      <c r="T343" s="87"/>
    </row>
    <row r="344" spans="1:20" s="13" customFormat="1" ht="30" customHeight="1">
      <c r="A344" s="8" t="s">
        <v>398</v>
      </c>
      <c r="B344" s="163" t="e">
        <f>IF(I344="SINAPI",VLOOKUP('PEM MONSENHOR MENDONÇA'!H344,SINAPI,2,),VLOOKUP('PEM MONSENHOR MENDONÇA'!H344,SETOP,3,))</f>
        <v>#REF!</v>
      </c>
      <c r="C344" s="163"/>
      <c r="D344" s="163"/>
      <c r="E344" s="163"/>
      <c r="F344" s="163"/>
      <c r="G344" s="163"/>
      <c r="H344" s="9">
        <v>89827</v>
      </c>
      <c r="I344" s="9" t="s">
        <v>149</v>
      </c>
      <c r="J344" s="9" t="e">
        <f>IF(I344="SINAPI",VLOOKUP('PEM MONSENHOR MENDONÇA'!H344,SINAPI,3,),VLOOKUP('PEM MONSENHOR MENDONÇA'!H344,SETOP,4,))</f>
        <v>#REF!</v>
      </c>
      <c r="K344" s="10">
        <v>7</v>
      </c>
      <c r="L344" s="10" t="s">
        <v>22</v>
      </c>
      <c r="M344" s="11" t="e">
        <f>IF(I344="SINAPI",VLOOKUP('PEM MONSENHOR MENDONÇA'!H344,SINAPI,4,),VLOOKUP('PEM MONSENHOR MENDONÇA'!H344,SETOP,5,))</f>
        <v>#REF!</v>
      </c>
      <c r="N344" s="11" t="e">
        <f t="shared" si="228"/>
        <v>#REF!</v>
      </c>
      <c r="O344" s="11" t="e">
        <f t="shared" si="229"/>
        <v>#REF!</v>
      </c>
      <c r="P344" s="11" t="e">
        <f t="shared" si="230"/>
        <v>#REF!</v>
      </c>
      <c r="Q344" s="93"/>
      <c r="R344" s="93"/>
      <c r="S344" s="4"/>
      <c r="T344" s="87"/>
    </row>
    <row r="345" spans="1:20" s="13" customFormat="1" ht="30" customHeight="1">
      <c r="A345" s="8" t="s">
        <v>399</v>
      </c>
      <c r="B345" s="163" t="e">
        <f>IF(I345="SINAPI",VLOOKUP('PEM MONSENHOR MENDONÇA'!H345,SINAPI,2,),VLOOKUP('PEM MONSENHOR MENDONÇA'!H345,SETOP,3,))</f>
        <v>#REF!</v>
      </c>
      <c r="C345" s="163"/>
      <c r="D345" s="163"/>
      <c r="E345" s="163"/>
      <c r="F345" s="163"/>
      <c r="G345" s="163"/>
      <c r="H345" s="9">
        <v>89830</v>
      </c>
      <c r="I345" s="9" t="s">
        <v>149</v>
      </c>
      <c r="J345" s="9" t="e">
        <f>IF(I345="SINAPI",VLOOKUP('PEM MONSENHOR MENDONÇA'!H345,SINAPI,3,),VLOOKUP('PEM MONSENHOR MENDONÇA'!H345,SETOP,4,))</f>
        <v>#REF!</v>
      </c>
      <c r="K345" s="10">
        <v>1</v>
      </c>
      <c r="L345" s="10" t="s">
        <v>22</v>
      </c>
      <c r="M345" s="11" t="e">
        <f>IF(I345="SINAPI",VLOOKUP('PEM MONSENHOR MENDONÇA'!H345,SINAPI,4,),VLOOKUP('PEM MONSENHOR MENDONÇA'!H345,SETOP,5,))</f>
        <v>#REF!</v>
      </c>
      <c r="N345" s="11" t="e">
        <f t="shared" si="228"/>
        <v>#REF!</v>
      </c>
      <c r="O345" s="11" t="e">
        <f t="shared" si="229"/>
        <v>#REF!</v>
      </c>
      <c r="P345" s="11" t="e">
        <f t="shared" si="230"/>
        <v>#REF!</v>
      </c>
      <c r="Q345" s="93"/>
      <c r="R345" s="93"/>
      <c r="S345" s="4"/>
      <c r="T345" s="87"/>
    </row>
    <row r="346" spans="1:20" s="13" customFormat="1" ht="30" customHeight="1">
      <c r="A346" s="8" t="s">
        <v>400</v>
      </c>
      <c r="B346" s="163" t="e">
        <f>IF(I346="SINAPI",VLOOKUP('PEM MONSENHOR MENDONÇA'!H346,SINAPI,2,),VLOOKUP('PEM MONSENHOR MENDONÇA'!H346,SETOP,3,))</f>
        <v>#REF!</v>
      </c>
      <c r="C346" s="163"/>
      <c r="D346" s="163"/>
      <c r="E346" s="163"/>
      <c r="F346" s="163"/>
      <c r="G346" s="163"/>
      <c r="H346" s="9">
        <v>89785</v>
      </c>
      <c r="I346" s="9" t="s">
        <v>149</v>
      </c>
      <c r="J346" s="9" t="e">
        <f>IF(I346="SINAPI",VLOOKUP('PEM MONSENHOR MENDONÇA'!H346,SINAPI,3,),VLOOKUP('PEM MONSENHOR MENDONÇA'!H346,SETOP,4,))</f>
        <v>#REF!</v>
      </c>
      <c r="K346" s="10">
        <v>2</v>
      </c>
      <c r="L346" s="10" t="s">
        <v>22</v>
      </c>
      <c r="M346" s="11" t="e">
        <f>IF(I346="SINAPI",VLOOKUP('PEM MONSENHOR MENDONÇA'!H346,SINAPI,4,),VLOOKUP('PEM MONSENHOR MENDONÇA'!H346,SETOP,5,))</f>
        <v>#REF!</v>
      </c>
      <c r="N346" s="11" t="e">
        <f t="shared" si="228"/>
        <v>#REF!</v>
      </c>
      <c r="O346" s="11" t="e">
        <f t="shared" si="229"/>
        <v>#REF!</v>
      </c>
      <c r="P346" s="11" t="e">
        <f t="shared" si="230"/>
        <v>#REF!</v>
      </c>
      <c r="Q346" s="93"/>
      <c r="R346" s="93"/>
      <c r="S346" s="4"/>
      <c r="T346" s="87"/>
    </row>
    <row r="347" spans="1:20" s="13" customFormat="1" ht="30" customHeight="1">
      <c r="A347" s="8" t="s">
        <v>401</v>
      </c>
      <c r="B347" s="163" t="e">
        <f>IF(I347="SINAPI",VLOOKUP('PEM MONSENHOR MENDONÇA'!H347,SINAPI,2,),VLOOKUP('PEM MONSENHOR MENDONÇA'!H347,SETOP,3,))</f>
        <v>#REF!</v>
      </c>
      <c r="C347" s="163"/>
      <c r="D347" s="163"/>
      <c r="E347" s="163"/>
      <c r="F347" s="163"/>
      <c r="G347" s="163"/>
      <c r="H347" s="9">
        <v>89830</v>
      </c>
      <c r="I347" s="9" t="s">
        <v>149</v>
      </c>
      <c r="J347" s="9" t="e">
        <f>IF(I347="SINAPI",VLOOKUP('PEM MONSENHOR MENDONÇA'!H347,SINAPI,3,),VLOOKUP('PEM MONSENHOR MENDONÇA'!H347,SETOP,4,))</f>
        <v>#REF!</v>
      </c>
      <c r="K347" s="10">
        <v>1</v>
      </c>
      <c r="L347" s="10" t="s">
        <v>22</v>
      </c>
      <c r="M347" s="11" t="e">
        <f>IF(I347="SINAPI",VLOOKUP('PEM MONSENHOR MENDONÇA'!H347,SINAPI,4,),VLOOKUP('PEM MONSENHOR MENDONÇA'!H347,SETOP,5,))</f>
        <v>#REF!</v>
      </c>
      <c r="N347" s="11" t="e">
        <f t="shared" si="228"/>
        <v>#REF!</v>
      </c>
      <c r="O347" s="11" t="e">
        <f t="shared" si="229"/>
        <v>#REF!</v>
      </c>
      <c r="P347" s="11" t="e">
        <f t="shared" si="230"/>
        <v>#REF!</v>
      </c>
      <c r="Q347" s="93"/>
      <c r="R347" s="93"/>
      <c r="S347" s="4"/>
      <c r="T347" s="87"/>
    </row>
    <row r="348" spans="1:20" s="13" customFormat="1" ht="30" customHeight="1">
      <c r="A348" s="8" t="s">
        <v>402</v>
      </c>
      <c r="B348" s="163" t="s">
        <v>223</v>
      </c>
      <c r="C348" s="163"/>
      <c r="D348" s="163"/>
      <c r="E348" s="163"/>
      <c r="F348" s="163"/>
      <c r="G348" s="163"/>
      <c r="H348" s="9" t="s">
        <v>283</v>
      </c>
      <c r="I348" s="9" t="s">
        <v>211</v>
      </c>
      <c r="J348" s="9" t="s">
        <v>160</v>
      </c>
      <c r="K348" s="10">
        <v>3</v>
      </c>
      <c r="L348" s="10" t="s">
        <v>22</v>
      </c>
      <c r="M348" s="11" t="e">
        <f>COMPOSIÇÃO!I121</f>
        <v>#REF!</v>
      </c>
      <c r="N348" s="11" t="e">
        <f t="shared" si="228"/>
        <v>#REF!</v>
      </c>
      <c r="O348" s="11" t="e">
        <f t="shared" si="229"/>
        <v>#REF!</v>
      </c>
      <c r="P348" s="11" t="e">
        <f t="shared" si="230"/>
        <v>#REF!</v>
      </c>
      <c r="Q348" s="93"/>
      <c r="R348" s="93"/>
      <c r="S348" s="4"/>
      <c r="T348" s="87"/>
    </row>
    <row r="349" spans="1:20" s="13" customFormat="1" ht="30" customHeight="1">
      <c r="A349" s="8" t="s">
        <v>403</v>
      </c>
      <c r="B349" s="163" t="e">
        <f>IF(I349="SINAPI",VLOOKUP('PEM MONSENHOR MENDONÇA'!H349,SINAPI,2,),VLOOKUP('PEM MONSENHOR MENDONÇA'!H349,SETOP,3,))</f>
        <v>#REF!</v>
      </c>
      <c r="C349" s="163"/>
      <c r="D349" s="163"/>
      <c r="E349" s="163"/>
      <c r="F349" s="163"/>
      <c r="G349" s="163"/>
      <c r="H349" s="9">
        <v>89778</v>
      </c>
      <c r="I349" s="9" t="s">
        <v>149</v>
      </c>
      <c r="J349" s="9" t="e">
        <f>IF(I349="SINAPI",VLOOKUP('PEM MONSENHOR MENDONÇA'!H349,SINAPI,3,),VLOOKUP('PEM MONSENHOR MENDONÇA'!H349,SETOP,4,))</f>
        <v>#REF!</v>
      </c>
      <c r="K349" s="10">
        <v>39</v>
      </c>
      <c r="L349" s="10" t="s">
        <v>22</v>
      </c>
      <c r="M349" s="11" t="e">
        <f>IF(I349="SINAPI",VLOOKUP('PEM MONSENHOR MENDONÇA'!H349,SINAPI,4,),VLOOKUP('PEM MONSENHOR MENDONÇA'!H349,SETOP,5,))</f>
        <v>#REF!</v>
      </c>
      <c r="N349" s="11" t="e">
        <f t="shared" si="228"/>
        <v>#REF!</v>
      </c>
      <c r="O349" s="11" t="e">
        <f t="shared" si="229"/>
        <v>#REF!</v>
      </c>
      <c r="P349" s="11" t="e">
        <f t="shared" si="230"/>
        <v>#REF!</v>
      </c>
      <c r="Q349" s="93"/>
      <c r="R349" s="93"/>
      <c r="S349" s="4"/>
      <c r="T349" s="87"/>
    </row>
    <row r="350" spans="1:20" s="13" customFormat="1" ht="30" customHeight="1">
      <c r="A350" s="8" t="s">
        <v>404</v>
      </c>
      <c r="B350" s="163" t="e">
        <f>IF(I350="SINAPI",VLOOKUP('PEM MONSENHOR MENDONÇA'!H350,SINAPI,2,),VLOOKUP('PEM MONSENHOR MENDONÇA'!H350,SETOP,3,))</f>
        <v>#REF!</v>
      </c>
      <c r="C350" s="163"/>
      <c r="D350" s="163"/>
      <c r="E350" s="163"/>
      <c r="F350" s="163"/>
      <c r="G350" s="163"/>
      <c r="H350" s="9">
        <v>89753</v>
      </c>
      <c r="I350" s="9" t="s">
        <v>149</v>
      </c>
      <c r="J350" s="9" t="e">
        <f>IF(I350="SINAPI",VLOOKUP('PEM MONSENHOR MENDONÇA'!H350,SINAPI,3,),VLOOKUP('PEM MONSENHOR MENDONÇA'!H350,SETOP,4,))</f>
        <v>#REF!</v>
      </c>
      <c r="K350" s="10">
        <v>9</v>
      </c>
      <c r="L350" s="10" t="s">
        <v>22</v>
      </c>
      <c r="M350" s="11" t="e">
        <f>IF(I350="SINAPI",VLOOKUP('PEM MONSENHOR MENDONÇA'!H350,SINAPI,4,),VLOOKUP('PEM MONSENHOR MENDONÇA'!H350,SETOP,5,))</f>
        <v>#REF!</v>
      </c>
      <c r="N350" s="11" t="e">
        <f t="shared" si="225"/>
        <v>#REF!</v>
      </c>
      <c r="O350" s="11" t="e">
        <f t="shared" si="226"/>
        <v>#REF!</v>
      </c>
      <c r="P350" s="11" t="e">
        <f t="shared" si="227"/>
        <v>#REF!</v>
      </c>
      <c r="Q350" s="93"/>
      <c r="R350" s="93"/>
      <c r="S350" s="4"/>
      <c r="T350" s="87"/>
    </row>
    <row r="351" spans="1:20" s="13" customFormat="1" ht="30" customHeight="1">
      <c r="A351" s="8" t="s">
        <v>405</v>
      </c>
      <c r="B351" s="163" t="e">
        <f>IF(I351="SINAPI",VLOOKUP('PEM MONSENHOR MENDONÇA'!H351,SINAPI,2,),VLOOKUP('PEM MONSENHOR MENDONÇA'!H351,SETOP,3,))</f>
        <v>#REF!</v>
      </c>
      <c r="C351" s="163"/>
      <c r="D351" s="163"/>
      <c r="E351" s="163"/>
      <c r="F351" s="163"/>
      <c r="G351" s="163"/>
      <c r="H351" s="9">
        <v>89774</v>
      </c>
      <c r="I351" s="9" t="s">
        <v>149</v>
      </c>
      <c r="J351" s="9" t="e">
        <f>IF(I351="SINAPI",VLOOKUP('PEM MONSENHOR MENDONÇA'!H351,SINAPI,3,),VLOOKUP('PEM MONSENHOR MENDONÇA'!H351,SETOP,4,))</f>
        <v>#REF!</v>
      </c>
      <c r="K351" s="10">
        <v>8</v>
      </c>
      <c r="L351" s="10" t="s">
        <v>22</v>
      </c>
      <c r="M351" s="11" t="e">
        <f>IF(I351="SINAPI",VLOOKUP('PEM MONSENHOR MENDONÇA'!H351,SINAPI,4,),VLOOKUP('PEM MONSENHOR MENDONÇA'!H351,SETOP,5,))</f>
        <v>#REF!</v>
      </c>
      <c r="N351" s="11" t="e">
        <f t="shared" si="225"/>
        <v>#REF!</v>
      </c>
      <c r="O351" s="11" t="e">
        <f t="shared" si="226"/>
        <v>#REF!</v>
      </c>
      <c r="P351" s="11" t="e">
        <f t="shared" si="227"/>
        <v>#REF!</v>
      </c>
      <c r="Q351" s="93"/>
      <c r="R351" s="93"/>
      <c r="S351" s="4"/>
      <c r="T351" s="87"/>
    </row>
    <row r="352" spans="1:20" s="13" customFormat="1" ht="30" customHeight="1">
      <c r="A352" s="8" t="s">
        <v>406</v>
      </c>
      <c r="B352" s="163" t="e">
        <f>IF(I352="SINAPI",VLOOKUP('PEM MONSENHOR MENDONÇA'!H352,SINAPI,2,),VLOOKUP('PEM MONSENHOR MENDONÇA'!H352,SETOP,3,))</f>
        <v>#REF!</v>
      </c>
      <c r="C352" s="163"/>
      <c r="D352" s="163"/>
      <c r="E352" s="163"/>
      <c r="F352" s="163"/>
      <c r="G352" s="163"/>
      <c r="H352" s="9">
        <v>89549</v>
      </c>
      <c r="I352" s="9" t="s">
        <v>149</v>
      </c>
      <c r="J352" s="9" t="e">
        <f>IF(I352="SINAPI",VLOOKUP('PEM MONSENHOR MENDONÇA'!H352,SINAPI,3,),VLOOKUP('PEM MONSENHOR MENDONÇA'!H352,SETOP,4,))</f>
        <v>#REF!</v>
      </c>
      <c r="K352" s="10">
        <v>3</v>
      </c>
      <c r="L352" s="10" t="s">
        <v>22</v>
      </c>
      <c r="M352" s="11" t="e">
        <f>IF(I352="SINAPI",VLOOKUP('PEM MONSENHOR MENDONÇA'!H352,SINAPI,4,),VLOOKUP('PEM MONSENHOR MENDONÇA'!H352,SETOP,5,))</f>
        <v>#REF!</v>
      </c>
      <c r="N352" s="11" t="e">
        <f t="shared" ref="N352:N356" si="231">ROUND(M352*(1+$C$7),2)</f>
        <v>#REF!</v>
      </c>
      <c r="O352" s="11" t="e">
        <f t="shared" ref="O352:O356" si="232">K352*M352</f>
        <v>#REF!</v>
      </c>
      <c r="P352" s="11" t="e">
        <f t="shared" ref="P352:P356" si="233">N352*K352</f>
        <v>#REF!</v>
      </c>
      <c r="Q352" s="93"/>
      <c r="R352" s="93"/>
      <c r="S352" s="4"/>
      <c r="T352" s="87"/>
    </row>
    <row r="353" spans="1:20" s="13" customFormat="1" ht="30" customHeight="1">
      <c r="A353" s="8" t="s">
        <v>661</v>
      </c>
      <c r="B353" s="163" t="e">
        <f>IF(I353="SINAPI",VLOOKUP('PEM MONSENHOR MENDONÇA'!H353,SINAPI,2,),VLOOKUP('PEM MONSENHOR MENDONÇA'!H353,SETOP,3,))</f>
        <v>#REF!</v>
      </c>
      <c r="C353" s="163"/>
      <c r="D353" s="163"/>
      <c r="E353" s="163"/>
      <c r="F353" s="163"/>
      <c r="G353" s="163"/>
      <c r="H353" s="9">
        <v>89714</v>
      </c>
      <c r="I353" s="9" t="s">
        <v>149</v>
      </c>
      <c r="J353" s="9" t="e">
        <f>IF(I353="SINAPI",VLOOKUP('PEM MONSENHOR MENDONÇA'!H353,SINAPI,3,),VLOOKUP('PEM MONSENHOR MENDONÇA'!H353,SETOP,4,))</f>
        <v>#REF!</v>
      </c>
      <c r="K353" s="10">
        <v>39.81</v>
      </c>
      <c r="L353" s="10" t="s">
        <v>22</v>
      </c>
      <c r="M353" s="11" t="e">
        <f>IF(I353="SINAPI",VLOOKUP('PEM MONSENHOR MENDONÇA'!H353,SINAPI,4,),VLOOKUP('PEM MONSENHOR MENDONÇA'!H353,SETOP,5,))</f>
        <v>#REF!</v>
      </c>
      <c r="N353" s="11" t="e">
        <f t="shared" si="231"/>
        <v>#REF!</v>
      </c>
      <c r="O353" s="11" t="e">
        <f t="shared" si="232"/>
        <v>#REF!</v>
      </c>
      <c r="P353" s="11" t="e">
        <f t="shared" si="233"/>
        <v>#REF!</v>
      </c>
      <c r="Q353" s="93"/>
      <c r="R353" s="93"/>
      <c r="S353" s="4"/>
      <c r="T353" s="87"/>
    </row>
    <row r="354" spans="1:20" s="13" customFormat="1" ht="30" customHeight="1">
      <c r="A354" s="8" t="s">
        <v>662</v>
      </c>
      <c r="B354" s="163" t="e">
        <f>IF(I354="SINAPI",VLOOKUP('PEM MONSENHOR MENDONÇA'!H354,SINAPI,2,),VLOOKUP('PEM MONSENHOR MENDONÇA'!H354,SETOP,3,))</f>
        <v>#REF!</v>
      </c>
      <c r="C354" s="163"/>
      <c r="D354" s="163"/>
      <c r="E354" s="163"/>
      <c r="F354" s="163"/>
      <c r="G354" s="163"/>
      <c r="H354" s="9">
        <v>89711</v>
      </c>
      <c r="I354" s="9" t="s">
        <v>149</v>
      </c>
      <c r="J354" s="9" t="e">
        <f>IF(I354="SINAPI",VLOOKUP('PEM MONSENHOR MENDONÇA'!H354,SINAPI,3,),VLOOKUP('PEM MONSENHOR MENDONÇA'!H354,SETOP,4,))</f>
        <v>#REF!</v>
      </c>
      <c r="K354" s="10">
        <v>15.79</v>
      </c>
      <c r="L354" s="10" t="s">
        <v>22</v>
      </c>
      <c r="M354" s="11" t="e">
        <f>IF(I354="SINAPI",VLOOKUP('PEM MONSENHOR MENDONÇA'!H354,SINAPI,4,),VLOOKUP('PEM MONSENHOR MENDONÇA'!H354,SETOP,5,))</f>
        <v>#REF!</v>
      </c>
      <c r="N354" s="11" t="e">
        <f t="shared" si="231"/>
        <v>#REF!</v>
      </c>
      <c r="O354" s="11" t="e">
        <f t="shared" si="232"/>
        <v>#REF!</v>
      </c>
      <c r="P354" s="11" t="e">
        <f t="shared" si="233"/>
        <v>#REF!</v>
      </c>
      <c r="Q354" s="93"/>
      <c r="R354" s="93"/>
      <c r="S354" s="4"/>
      <c r="T354" s="87"/>
    </row>
    <row r="355" spans="1:20" s="13" customFormat="1" ht="30" customHeight="1">
      <c r="A355" s="8" t="s">
        <v>663</v>
      </c>
      <c r="B355" s="163" t="e">
        <f>IF(I355="SINAPI",VLOOKUP('PEM MONSENHOR MENDONÇA'!H355,SINAPI,2,),VLOOKUP('PEM MONSENHOR MENDONÇA'!H355,SETOP,3,))</f>
        <v>#REF!</v>
      </c>
      <c r="C355" s="163"/>
      <c r="D355" s="163"/>
      <c r="E355" s="163"/>
      <c r="F355" s="163"/>
      <c r="G355" s="163"/>
      <c r="H355" s="9">
        <v>89712</v>
      </c>
      <c r="I355" s="9" t="s">
        <v>149</v>
      </c>
      <c r="J355" s="9" t="e">
        <f>IF(I355="SINAPI",VLOOKUP('PEM MONSENHOR MENDONÇA'!H355,SINAPI,3,),VLOOKUP('PEM MONSENHOR MENDONÇA'!H355,SETOP,4,))</f>
        <v>#REF!</v>
      </c>
      <c r="K355" s="10">
        <v>81</v>
      </c>
      <c r="L355" s="10" t="s">
        <v>22</v>
      </c>
      <c r="M355" s="11" t="e">
        <f>IF(I355="SINAPI",VLOOKUP('PEM MONSENHOR MENDONÇA'!H355,SINAPI,4,),VLOOKUP('PEM MONSENHOR MENDONÇA'!H355,SETOP,5,))</f>
        <v>#REF!</v>
      </c>
      <c r="N355" s="11" t="e">
        <f t="shared" si="231"/>
        <v>#REF!</v>
      </c>
      <c r="O355" s="11" t="e">
        <f t="shared" si="232"/>
        <v>#REF!</v>
      </c>
      <c r="P355" s="11" t="e">
        <f t="shared" si="233"/>
        <v>#REF!</v>
      </c>
      <c r="Q355" s="93"/>
      <c r="R355" s="93"/>
      <c r="S355" s="4"/>
      <c r="T355" s="87"/>
    </row>
    <row r="356" spans="1:20" s="13" customFormat="1" ht="30" customHeight="1">
      <c r="A356" s="8" t="s">
        <v>664</v>
      </c>
      <c r="B356" s="163" t="e">
        <f>IF(I356="SINAPI",VLOOKUP('PEM MONSENHOR MENDONÇA'!H356,SINAPI,2,),VLOOKUP('PEM MONSENHOR MENDONÇA'!H356,SETOP,3,))</f>
        <v>#REF!</v>
      </c>
      <c r="C356" s="163"/>
      <c r="D356" s="163"/>
      <c r="E356" s="163"/>
      <c r="F356" s="163"/>
      <c r="G356" s="163"/>
      <c r="H356" s="9">
        <v>89713</v>
      </c>
      <c r="I356" s="9" t="s">
        <v>149</v>
      </c>
      <c r="J356" s="9" t="e">
        <f>IF(I356="SINAPI",VLOOKUP('PEM MONSENHOR MENDONÇA'!H356,SINAPI,3,),VLOOKUP('PEM MONSENHOR MENDONÇA'!H356,SETOP,4,))</f>
        <v>#REF!</v>
      </c>
      <c r="K356" s="10">
        <v>30.28</v>
      </c>
      <c r="L356" s="10" t="s">
        <v>22</v>
      </c>
      <c r="M356" s="11" t="e">
        <f>IF(I356="SINAPI",VLOOKUP('PEM MONSENHOR MENDONÇA'!H356,SINAPI,4,),VLOOKUP('PEM MONSENHOR MENDONÇA'!H356,SETOP,5,))</f>
        <v>#REF!</v>
      </c>
      <c r="N356" s="11" t="e">
        <f t="shared" si="231"/>
        <v>#REF!</v>
      </c>
      <c r="O356" s="11" t="e">
        <f t="shared" si="232"/>
        <v>#REF!</v>
      </c>
      <c r="P356" s="11" t="e">
        <f t="shared" si="233"/>
        <v>#REF!</v>
      </c>
      <c r="Q356" s="93"/>
      <c r="R356" s="93"/>
      <c r="S356" s="4"/>
      <c r="T356" s="87"/>
    </row>
    <row r="357" spans="1:20" s="13" customFormat="1" ht="30" customHeight="1">
      <c r="A357" s="8" t="s">
        <v>665</v>
      </c>
      <c r="B357" s="163" t="s">
        <v>224</v>
      </c>
      <c r="C357" s="163"/>
      <c r="D357" s="163"/>
      <c r="E357" s="163"/>
      <c r="F357" s="163"/>
      <c r="G357" s="163"/>
      <c r="H357" s="9" t="s">
        <v>284</v>
      </c>
      <c r="I357" s="9" t="s">
        <v>211</v>
      </c>
      <c r="J357" s="9" t="s">
        <v>160</v>
      </c>
      <c r="K357" s="10">
        <v>3</v>
      </c>
      <c r="L357" s="10" t="s">
        <v>22</v>
      </c>
      <c r="M357" s="11" t="e">
        <f>COMPOSIÇÃO!I132</f>
        <v>#REF!</v>
      </c>
      <c r="N357" s="11" t="e">
        <f t="shared" si="225"/>
        <v>#REF!</v>
      </c>
      <c r="O357" s="11" t="e">
        <f t="shared" si="226"/>
        <v>#REF!</v>
      </c>
      <c r="P357" s="11" t="e">
        <f t="shared" si="227"/>
        <v>#REF!</v>
      </c>
      <c r="Q357" s="93"/>
      <c r="R357" s="93"/>
      <c r="S357" s="4"/>
      <c r="T357" s="87"/>
    </row>
    <row r="358" spans="1:20" s="13" customFormat="1" ht="30" customHeight="1">
      <c r="A358" s="8" t="s">
        <v>666</v>
      </c>
      <c r="B358" s="163" t="e">
        <f>IF(I358="SINAPI",VLOOKUP('PEM MONSENHOR MENDONÇA'!H358,SINAPI,2,),VLOOKUP('PEM MONSENHOR MENDONÇA'!H358,SETOP,3,))</f>
        <v>#REF!</v>
      </c>
      <c r="C358" s="163"/>
      <c r="D358" s="163"/>
      <c r="E358" s="163"/>
      <c r="F358" s="163"/>
      <c r="G358" s="163"/>
      <c r="H358" s="9">
        <v>89784</v>
      </c>
      <c r="I358" s="9" t="s">
        <v>149</v>
      </c>
      <c r="J358" s="9" t="e">
        <f>IF(I358="SINAPI",VLOOKUP('PEM MONSENHOR MENDONÇA'!H358,SINAPI,3,),VLOOKUP('PEM MONSENHOR MENDONÇA'!H358,SETOP,4,))</f>
        <v>#REF!</v>
      </c>
      <c r="K358" s="10">
        <v>5</v>
      </c>
      <c r="L358" s="10" t="s">
        <v>22</v>
      </c>
      <c r="M358" s="11" t="e">
        <f>IF(I358="SINAPI",VLOOKUP('PEM MONSENHOR MENDONÇA'!H358,SINAPI,4,),VLOOKUP('PEM MONSENHOR MENDONÇA'!H358,SETOP,5,))</f>
        <v>#REF!</v>
      </c>
      <c r="N358" s="11" t="e">
        <f t="shared" si="225"/>
        <v>#REF!</v>
      </c>
      <c r="O358" s="11" t="e">
        <f t="shared" si="226"/>
        <v>#REF!</v>
      </c>
      <c r="P358" s="11" t="e">
        <f t="shared" si="227"/>
        <v>#REF!</v>
      </c>
      <c r="Q358" s="93"/>
      <c r="R358" s="93"/>
      <c r="S358" s="4"/>
      <c r="T358" s="87"/>
    </row>
    <row r="359" spans="1:20" s="13" customFormat="1" ht="30" customHeight="1">
      <c r="A359" s="8" t="s">
        <v>667</v>
      </c>
      <c r="B359" s="163" t="s">
        <v>338</v>
      </c>
      <c r="C359" s="163"/>
      <c r="D359" s="163"/>
      <c r="E359" s="163"/>
      <c r="F359" s="163"/>
      <c r="G359" s="163"/>
      <c r="H359" s="9" t="s">
        <v>285</v>
      </c>
      <c r="I359" s="9" t="s">
        <v>211</v>
      </c>
      <c r="J359" s="9" t="s">
        <v>154</v>
      </c>
      <c r="K359" s="10">
        <v>1</v>
      </c>
      <c r="L359" s="10" t="s">
        <v>22</v>
      </c>
      <c r="M359" s="11" t="e">
        <f>COMPOSIÇÃO!I143</f>
        <v>#REF!</v>
      </c>
      <c r="N359" s="11" t="e">
        <f t="shared" ref="N359:N360" si="234">ROUND(M359*(1+$C$7),2)</f>
        <v>#REF!</v>
      </c>
      <c r="O359" s="11" t="e">
        <f t="shared" ref="O359:O360" si="235">K359*M359</f>
        <v>#REF!</v>
      </c>
      <c r="P359" s="11" t="e">
        <f t="shared" ref="P359:P360" si="236">N359*K359</f>
        <v>#REF!</v>
      </c>
      <c r="Q359" s="93"/>
      <c r="R359" s="93"/>
      <c r="S359" s="4"/>
      <c r="T359" s="87"/>
    </row>
    <row r="360" spans="1:20" s="13" customFormat="1" ht="30" customHeight="1">
      <c r="A360" s="8" t="s">
        <v>668</v>
      </c>
      <c r="B360" s="163" t="e">
        <f>IF(I360="SINAPI",VLOOKUP('PEM MONSENHOR MENDONÇA'!H360,SINAPI,2,),VLOOKUP('PEM MONSENHOR MENDONÇA'!H360,SETOP,3,))</f>
        <v>#REF!</v>
      </c>
      <c r="C360" s="163"/>
      <c r="D360" s="163"/>
      <c r="E360" s="163"/>
      <c r="F360" s="163"/>
      <c r="G360" s="163"/>
      <c r="H360" s="9">
        <v>39319</v>
      </c>
      <c r="I360" s="9" t="s">
        <v>149</v>
      </c>
      <c r="J360" s="9" t="e">
        <f>IF(I360="SINAPI",VLOOKUP('PEM MONSENHOR MENDONÇA'!H360,SINAPI,3,),VLOOKUP('PEM MONSENHOR MENDONÇA'!H360,SETOP,4,))</f>
        <v>#REF!</v>
      </c>
      <c r="K360" s="10">
        <v>9</v>
      </c>
      <c r="L360" s="10" t="s">
        <v>22</v>
      </c>
      <c r="M360" s="11" t="e">
        <f>IF(I360="SINAPI",VLOOKUP('PEM MONSENHOR MENDONÇA'!H360,SINAPI,4,),VLOOKUP('PEM MONSENHOR MENDONÇA'!H360,SETOP,5,))</f>
        <v>#REF!</v>
      </c>
      <c r="N360" s="11" t="e">
        <f t="shared" si="234"/>
        <v>#REF!</v>
      </c>
      <c r="O360" s="11" t="e">
        <f t="shared" si="235"/>
        <v>#REF!</v>
      </c>
      <c r="P360" s="11" t="e">
        <f t="shared" si="236"/>
        <v>#REF!</v>
      </c>
      <c r="Q360" s="93"/>
      <c r="R360" s="93"/>
      <c r="S360" s="4"/>
      <c r="T360" s="87"/>
    </row>
    <row r="361" spans="1:20" s="13" customFormat="1" ht="30" customHeight="1">
      <c r="A361" s="8" t="s">
        <v>669</v>
      </c>
      <c r="B361" s="163" t="e">
        <f>IF(I361="SINAPI",VLOOKUP('PEM MONSENHOR MENDONÇA'!H361,SINAPI,2,),VLOOKUP('PEM MONSENHOR MENDONÇA'!H361,SETOP,3,))</f>
        <v>#REF!</v>
      </c>
      <c r="C361" s="163"/>
      <c r="D361" s="163"/>
      <c r="E361" s="163"/>
      <c r="F361" s="163"/>
      <c r="G361" s="163"/>
      <c r="H361" s="9" t="s">
        <v>113</v>
      </c>
      <c r="I361" s="9" t="s">
        <v>33</v>
      </c>
      <c r="J361" s="9" t="e">
        <f>IF(I361="SINAPI",VLOOKUP('PEM MONSENHOR MENDONÇA'!H361,SINAPI,3,),VLOOKUP('PEM MONSENHOR MENDONÇA'!H361,SETOP,4,))</f>
        <v>#REF!</v>
      </c>
      <c r="K361" s="10">
        <v>1</v>
      </c>
      <c r="L361" s="10" t="s">
        <v>22</v>
      </c>
      <c r="M361" s="11" t="e">
        <f>IF(I361="SINAPI",VLOOKUP('PEM MONSENHOR MENDONÇA'!H361,SINAPI,4,),VLOOKUP('PEM MONSENHOR MENDONÇA'!H361,SETOP,5,))</f>
        <v>#REF!</v>
      </c>
      <c r="N361" s="11" t="e">
        <f t="shared" si="225"/>
        <v>#REF!</v>
      </c>
      <c r="O361" s="11" t="e">
        <f t="shared" si="226"/>
        <v>#REF!</v>
      </c>
      <c r="P361" s="11" t="e">
        <f t="shared" si="227"/>
        <v>#REF!</v>
      </c>
      <c r="Q361" s="93"/>
      <c r="R361" s="93"/>
      <c r="S361" s="4"/>
      <c r="T361" s="87"/>
    </row>
    <row r="362" spans="1:20" s="13" customFormat="1" ht="30" customHeight="1">
      <c r="A362" s="8" t="s">
        <v>670</v>
      </c>
      <c r="B362" s="163" t="e">
        <f>IF(I362="SINAPI",VLOOKUP('PEM MONSENHOR MENDONÇA'!H362,SINAPI,2,),VLOOKUP('PEM MONSENHOR MENDONÇA'!H362,SETOP,3,))</f>
        <v>#REF!</v>
      </c>
      <c r="C362" s="163"/>
      <c r="D362" s="163"/>
      <c r="E362" s="163"/>
      <c r="F362" s="163"/>
      <c r="G362" s="163"/>
      <c r="H362" s="9" t="s">
        <v>114</v>
      </c>
      <c r="I362" s="9" t="s">
        <v>33</v>
      </c>
      <c r="J362" s="9" t="e">
        <f>IF(I362="SINAPI",VLOOKUP('PEM MONSENHOR MENDONÇA'!H362,SINAPI,3,),VLOOKUP('PEM MONSENHOR MENDONÇA'!H362,SETOP,4,))</f>
        <v>#REF!</v>
      </c>
      <c r="K362" s="10">
        <v>1</v>
      </c>
      <c r="L362" s="10" t="s">
        <v>22</v>
      </c>
      <c r="M362" s="11" t="e">
        <f>IF(I362="SINAPI",VLOOKUP('PEM MONSENHOR MENDONÇA'!H362,SINAPI,4,),VLOOKUP('PEM MONSENHOR MENDONÇA'!H362,SETOP,5,))</f>
        <v>#REF!</v>
      </c>
      <c r="N362" s="11" t="e">
        <f t="shared" ref="N362" si="237">ROUND(M362*(1+$C$7),2)</f>
        <v>#REF!</v>
      </c>
      <c r="O362" s="11" t="e">
        <f t="shared" ref="O362" si="238">K362*M362</f>
        <v>#REF!</v>
      </c>
      <c r="P362" s="11" t="e">
        <f t="shared" ref="P362" si="239">N362*K362</f>
        <v>#REF!</v>
      </c>
      <c r="Q362" s="93"/>
      <c r="R362" s="93"/>
      <c r="S362" s="4"/>
      <c r="T362" s="87"/>
    </row>
    <row r="363" spans="1:20" s="13" customFormat="1" ht="30" customHeight="1">
      <c r="A363" s="8" t="s">
        <v>671</v>
      </c>
      <c r="B363" s="163" t="e">
        <f>IF(I363="SINAPI",VLOOKUP('PEM MONSENHOR MENDONÇA'!H363,SINAPI,2,),VLOOKUP('PEM MONSENHOR MENDONÇA'!H363,SETOP,3,))</f>
        <v>#REF!</v>
      </c>
      <c r="C363" s="163"/>
      <c r="D363" s="163"/>
      <c r="E363" s="163"/>
      <c r="F363" s="163"/>
      <c r="G363" s="163"/>
      <c r="H363" s="9" t="s">
        <v>115</v>
      </c>
      <c r="I363" s="9" t="s">
        <v>33</v>
      </c>
      <c r="J363" s="9" t="e">
        <f>IF(I363="SINAPI",VLOOKUP('PEM MONSENHOR MENDONÇA'!H363,SINAPI,3,),VLOOKUP('PEM MONSENHOR MENDONÇA'!H363,SETOP,4,))</f>
        <v>#REF!</v>
      </c>
      <c r="K363" s="10">
        <v>1</v>
      </c>
      <c r="L363" s="10" t="s">
        <v>22</v>
      </c>
      <c r="M363" s="11" t="e">
        <f>IF(I363="SINAPI",VLOOKUP('PEM MONSENHOR MENDONÇA'!H363,SINAPI,4,),VLOOKUP('PEM MONSENHOR MENDONÇA'!H363,SETOP,5,))</f>
        <v>#REF!</v>
      </c>
      <c r="N363" s="11" t="e">
        <f t="shared" si="225"/>
        <v>#REF!</v>
      </c>
      <c r="O363" s="11" t="e">
        <f t="shared" si="226"/>
        <v>#REF!</v>
      </c>
      <c r="P363" s="11" t="e">
        <f t="shared" si="227"/>
        <v>#REF!</v>
      </c>
      <c r="Q363" s="93"/>
      <c r="R363" s="93"/>
      <c r="S363" s="4"/>
      <c r="T363" s="87"/>
    </row>
    <row r="364" spans="1:20" s="13" customFormat="1" ht="30" customHeight="1">
      <c r="A364" s="41"/>
      <c r="B364" s="41"/>
      <c r="C364" s="41"/>
      <c r="D364" s="41"/>
      <c r="E364" s="41"/>
      <c r="F364" s="41"/>
      <c r="G364" s="41"/>
      <c r="H364" s="161" t="str">
        <f>"SUBTOTAL "&amp;$B$323</f>
        <v>SUBTOTAL INSTALAÇÃO SANITÁRIA</v>
      </c>
      <c r="I364" s="161"/>
      <c r="J364" s="161"/>
      <c r="K364" s="161"/>
      <c r="L364" s="161"/>
      <c r="M364" s="161"/>
      <c r="N364" s="162"/>
      <c r="O364" s="42" t="e">
        <f>SUM(O324:O363)</f>
        <v>#REF!</v>
      </c>
      <c r="P364" s="42" t="e">
        <f>SUM(P324:P363)</f>
        <v>#REF!</v>
      </c>
      <c r="Q364" s="93"/>
      <c r="R364" s="93"/>
      <c r="S364" s="4"/>
      <c r="T364" s="87"/>
    </row>
    <row r="365" spans="1:20" s="13" customFormat="1" ht="30" customHeight="1">
      <c r="A365" s="70">
        <v>16</v>
      </c>
      <c r="B365" s="169" t="s">
        <v>216</v>
      </c>
      <c r="C365" s="169"/>
      <c r="D365" s="169"/>
      <c r="E365" s="169"/>
      <c r="F365" s="169"/>
      <c r="G365" s="169"/>
      <c r="H365" s="70"/>
      <c r="I365" s="70"/>
      <c r="J365" s="70"/>
      <c r="K365" s="70"/>
      <c r="L365" s="71"/>
      <c r="M365" s="70"/>
      <c r="N365" s="70"/>
      <c r="O365" s="103"/>
      <c r="P365" s="103"/>
      <c r="Q365" s="93"/>
      <c r="R365" s="93"/>
      <c r="S365" s="4"/>
      <c r="T365" s="87"/>
    </row>
    <row r="366" spans="1:20" s="13" customFormat="1" ht="30" customHeight="1">
      <c r="A366" s="8" t="s">
        <v>300</v>
      </c>
      <c r="B366" s="163" t="e">
        <f>IF(I366="SINAPI",VLOOKUP('PEM MONSENHOR MENDONÇA'!H366,SINAPI,2,),VLOOKUP('PEM MONSENHOR MENDONÇA'!H366,SETOP,3,))</f>
        <v>#REF!</v>
      </c>
      <c r="C366" s="163"/>
      <c r="D366" s="163"/>
      <c r="E366" s="163"/>
      <c r="F366" s="163"/>
      <c r="G366" s="163"/>
      <c r="H366" s="9">
        <v>97663</v>
      </c>
      <c r="I366" s="9" t="s">
        <v>149</v>
      </c>
      <c r="J366" s="9" t="e">
        <f>IF(I366="SINAPI",VLOOKUP('PEM MONSENHOR MENDONÇA'!H366,SINAPI,3,),VLOOKUP('PEM MONSENHOR MENDONÇA'!H366,SETOP,4,))</f>
        <v>#REF!</v>
      </c>
      <c r="K366" s="10">
        <v>17</v>
      </c>
      <c r="L366" s="10" t="s">
        <v>22</v>
      </c>
      <c r="M366" s="11" t="e">
        <f>IF(I366="SINAPI",VLOOKUP('PEM MONSENHOR MENDONÇA'!H366,SINAPI,4,),VLOOKUP('PEM MONSENHOR MENDONÇA'!H366,SETOP,5,))</f>
        <v>#REF!</v>
      </c>
      <c r="N366" s="11" t="e">
        <f t="shared" ref="N366" si="240">ROUND(M366*(1+$C$7),2)</f>
        <v>#REF!</v>
      </c>
      <c r="O366" s="11" t="e">
        <f t="shared" ref="O366" si="241">K366*M366</f>
        <v>#REF!</v>
      </c>
      <c r="P366" s="11" t="e">
        <f t="shared" ref="P366" si="242">N366*K366</f>
        <v>#REF!</v>
      </c>
      <c r="Q366" s="93"/>
      <c r="R366" s="93"/>
      <c r="S366" s="4"/>
      <c r="T366" s="87"/>
    </row>
    <row r="367" spans="1:20" s="13" customFormat="1" ht="30" customHeight="1">
      <c r="A367" s="8" t="s">
        <v>301</v>
      </c>
      <c r="B367" s="163" t="e">
        <f>IF(I367="SINAPI",VLOOKUP('PEM MONSENHOR MENDONÇA'!H367,SINAPI,2,),VLOOKUP('PEM MONSENHOR MENDONÇA'!H367,SETOP,3,))</f>
        <v>#REF!</v>
      </c>
      <c r="C367" s="163"/>
      <c r="D367" s="163"/>
      <c r="E367" s="163"/>
      <c r="F367" s="163"/>
      <c r="G367" s="163"/>
      <c r="H367" s="9">
        <v>72897</v>
      </c>
      <c r="I367" s="9" t="s">
        <v>149</v>
      </c>
      <c r="J367" s="9" t="e">
        <f>IF(I367="SINAPI",VLOOKUP('PEM MONSENHOR MENDONÇA'!H367,SINAPI,3,),VLOOKUP('PEM MONSENHOR MENDONÇA'!H367,SETOP,4,))</f>
        <v>#REF!</v>
      </c>
      <c r="K367" s="10">
        <v>2.31</v>
      </c>
      <c r="L367" s="10" t="s">
        <v>22</v>
      </c>
      <c r="M367" s="11" t="e">
        <f>IF(I367="SINAPI",VLOOKUP('PEM MONSENHOR MENDONÇA'!H367,SINAPI,4,),VLOOKUP('PEM MONSENHOR MENDONÇA'!H367,SETOP,5,))</f>
        <v>#REF!</v>
      </c>
      <c r="N367" s="11" t="e">
        <f t="shared" ref="N367:N389" si="243">ROUND(M367*(1+$C$7),2)</f>
        <v>#REF!</v>
      </c>
      <c r="O367" s="11" t="e">
        <f t="shared" ref="O367:O389" si="244">K367*M367</f>
        <v>#REF!</v>
      </c>
      <c r="P367" s="11" t="e">
        <f t="shared" ref="P367:P389" si="245">N367*K367</f>
        <v>#REF!</v>
      </c>
      <c r="Q367" s="93"/>
      <c r="R367" s="93"/>
      <c r="S367" s="4"/>
      <c r="T367" s="87"/>
    </row>
    <row r="368" spans="1:20" s="13" customFormat="1" ht="30" customHeight="1">
      <c r="A368" s="8" t="s">
        <v>672</v>
      </c>
      <c r="B368" s="163" t="e">
        <f>IF(I368="SINAPI",VLOOKUP('PEM MONSENHOR MENDONÇA'!H368,SINAPI,2,),VLOOKUP('PEM MONSENHOR MENDONÇA'!H368,SETOP,3,))</f>
        <v>#REF!</v>
      </c>
      <c r="C368" s="163"/>
      <c r="D368" s="163"/>
      <c r="E368" s="163"/>
      <c r="F368" s="163"/>
      <c r="G368" s="163"/>
      <c r="H368" s="9">
        <v>72900</v>
      </c>
      <c r="I368" s="9" t="s">
        <v>149</v>
      </c>
      <c r="J368" s="9" t="e">
        <f>IF(I368="SINAPI",VLOOKUP('PEM MONSENHOR MENDONÇA'!H368,SINAPI,3,),VLOOKUP('PEM MONSENHOR MENDONÇA'!H368,SETOP,4,))</f>
        <v>#REF!</v>
      </c>
      <c r="K368" s="10">
        <v>2.31</v>
      </c>
      <c r="L368" s="10" t="s">
        <v>22</v>
      </c>
      <c r="M368" s="11" t="e">
        <f>IF(I368="SINAPI",VLOOKUP('PEM MONSENHOR MENDONÇA'!H368,SINAPI,4,),VLOOKUP('PEM MONSENHOR MENDONÇA'!H368,SETOP,5,))</f>
        <v>#REF!</v>
      </c>
      <c r="N368" s="11" t="e">
        <f t="shared" si="243"/>
        <v>#REF!</v>
      </c>
      <c r="O368" s="11" t="e">
        <f t="shared" si="244"/>
        <v>#REF!</v>
      </c>
      <c r="P368" s="11" t="e">
        <f t="shared" si="245"/>
        <v>#REF!</v>
      </c>
      <c r="Q368" s="93"/>
      <c r="R368" s="93"/>
      <c r="S368" s="4"/>
      <c r="T368" s="87"/>
    </row>
    <row r="369" spans="1:20" s="13" customFormat="1" ht="30" customHeight="1">
      <c r="A369" s="8" t="s">
        <v>673</v>
      </c>
      <c r="B369" s="163" t="e">
        <f>IF(I369="SINAPI",VLOOKUP('PEM MONSENHOR MENDONÇA'!H369,SINAPI,2,),VLOOKUP('PEM MONSENHOR MENDONÇA'!H369,SETOP,3,))</f>
        <v>#REF!</v>
      </c>
      <c r="C369" s="163"/>
      <c r="D369" s="163"/>
      <c r="E369" s="163"/>
      <c r="F369" s="163"/>
      <c r="G369" s="163"/>
      <c r="H369" s="9">
        <v>9535</v>
      </c>
      <c r="I369" s="9" t="s">
        <v>149</v>
      </c>
      <c r="J369" s="9" t="e">
        <f>IF(I369="SINAPI",VLOOKUP('PEM MONSENHOR MENDONÇA'!H369,SINAPI,3,),VLOOKUP('PEM MONSENHOR MENDONÇA'!H369,SETOP,4,))</f>
        <v>#REF!</v>
      </c>
      <c r="K369" s="10">
        <v>2</v>
      </c>
      <c r="L369" s="10" t="s">
        <v>22</v>
      </c>
      <c r="M369" s="11" t="e">
        <f>IF(I369="SINAPI",VLOOKUP('PEM MONSENHOR MENDONÇA'!H369,SINAPI,4,),VLOOKUP('PEM MONSENHOR MENDONÇA'!H369,SETOP,5,))</f>
        <v>#REF!</v>
      </c>
      <c r="N369" s="11" t="e">
        <f t="shared" si="243"/>
        <v>#REF!</v>
      </c>
      <c r="O369" s="11" t="e">
        <f t="shared" si="244"/>
        <v>#REF!</v>
      </c>
      <c r="P369" s="11" t="e">
        <f t="shared" si="245"/>
        <v>#REF!</v>
      </c>
      <c r="Q369" s="93"/>
      <c r="R369" s="93"/>
      <c r="S369" s="4"/>
      <c r="T369" s="87"/>
    </row>
    <row r="370" spans="1:20" s="13" customFormat="1" ht="30" customHeight="1">
      <c r="A370" s="8" t="s">
        <v>674</v>
      </c>
      <c r="B370" s="163" t="s">
        <v>339</v>
      </c>
      <c r="C370" s="163"/>
      <c r="D370" s="163"/>
      <c r="E370" s="163"/>
      <c r="F370" s="163"/>
      <c r="G370" s="163"/>
      <c r="H370" s="9" t="s">
        <v>286</v>
      </c>
      <c r="I370" s="9" t="s">
        <v>211</v>
      </c>
      <c r="J370" s="9" t="s">
        <v>154</v>
      </c>
      <c r="K370" s="10">
        <v>2</v>
      </c>
      <c r="L370" s="10" t="s">
        <v>22</v>
      </c>
      <c r="M370" s="11" t="e">
        <f>COMPOSIÇÃO!I154</f>
        <v>#VALUE!</v>
      </c>
      <c r="N370" s="11" t="e">
        <f t="shared" si="243"/>
        <v>#VALUE!</v>
      </c>
      <c r="O370" s="11" t="e">
        <f t="shared" si="244"/>
        <v>#VALUE!</v>
      </c>
      <c r="P370" s="11" t="e">
        <f t="shared" si="245"/>
        <v>#VALUE!</v>
      </c>
      <c r="Q370" s="93"/>
      <c r="R370" s="93"/>
      <c r="S370" s="4"/>
      <c r="T370" s="87"/>
    </row>
    <row r="371" spans="1:20" s="13" customFormat="1" ht="30" customHeight="1">
      <c r="A371" s="8" t="s">
        <v>675</v>
      </c>
      <c r="B371" s="163" t="s">
        <v>344</v>
      </c>
      <c r="C371" s="163"/>
      <c r="D371" s="163"/>
      <c r="E371" s="163"/>
      <c r="F371" s="163"/>
      <c r="G371" s="163"/>
      <c r="H371" s="9" t="s">
        <v>328</v>
      </c>
      <c r="I371" s="9" t="s">
        <v>161</v>
      </c>
      <c r="J371" s="9" t="s">
        <v>160</v>
      </c>
      <c r="K371" s="10">
        <v>1</v>
      </c>
      <c r="L371" s="10" t="s">
        <v>22</v>
      </c>
      <c r="M371" s="11" t="e">
        <f>#REF!</f>
        <v>#REF!</v>
      </c>
      <c r="N371" s="11" t="e">
        <f t="shared" si="243"/>
        <v>#REF!</v>
      </c>
      <c r="O371" s="11" t="e">
        <f t="shared" si="244"/>
        <v>#REF!</v>
      </c>
      <c r="P371" s="11" t="e">
        <f t="shared" si="245"/>
        <v>#REF!</v>
      </c>
      <c r="Q371" s="93"/>
      <c r="R371" s="93"/>
      <c r="S371" s="4"/>
      <c r="T371" s="87"/>
    </row>
    <row r="372" spans="1:20" s="13" customFormat="1" ht="30" customHeight="1">
      <c r="A372" s="8" t="s">
        <v>676</v>
      </c>
      <c r="B372" s="163" t="e">
        <f>IF(I372="SINAPI",VLOOKUP('PEM MONSENHOR MENDONÇA'!H372,SINAPI,2,),VLOOKUP('PEM MONSENHOR MENDONÇA'!H372,SETOP,3,))</f>
        <v>#REF!</v>
      </c>
      <c r="C372" s="163"/>
      <c r="D372" s="163"/>
      <c r="E372" s="163"/>
      <c r="F372" s="163"/>
      <c r="G372" s="163"/>
      <c r="H372" s="9">
        <v>86902</v>
      </c>
      <c r="I372" s="9" t="s">
        <v>149</v>
      </c>
      <c r="J372" s="9" t="e">
        <f>IF(I372="SINAPI",VLOOKUP('PEM MONSENHOR MENDONÇA'!H372,SINAPI,3,),VLOOKUP('PEM MONSENHOR MENDONÇA'!H372,SETOP,4,))</f>
        <v>#REF!</v>
      </c>
      <c r="K372" s="10">
        <v>3</v>
      </c>
      <c r="L372" s="10" t="s">
        <v>22</v>
      </c>
      <c r="M372" s="11" t="e">
        <f>IF(I372="SINAPI",VLOOKUP('PEM MONSENHOR MENDONÇA'!H372,SINAPI,4,),VLOOKUP('PEM MONSENHOR MENDONÇA'!H372,SETOP,5,))</f>
        <v>#REF!</v>
      </c>
      <c r="N372" s="11" t="e">
        <f t="shared" si="243"/>
        <v>#REF!</v>
      </c>
      <c r="O372" s="11" t="e">
        <f t="shared" si="244"/>
        <v>#REF!</v>
      </c>
      <c r="P372" s="11" t="e">
        <f t="shared" si="245"/>
        <v>#REF!</v>
      </c>
      <c r="Q372" s="93"/>
      <c r="R372" s="93"/>
      <c r="S372" s="4"/>
      <c r="T372" s="87"/>
    </row>
    <row r="373" spans="1:20" s="13" customFormat="1" ht="30" customHeight="1">
      <c r="A373" s="8" t="s">
        <v>677</v>
      </c>
      <c r="B373" s="163" t="e">
        <f>IF(I373="SINAPI",VLOOKUP('PEM MONSENHOR MENDONÇA'!H373,SINAPI,2,),VLOOKUP('PEM MONSENHOR MENDONÇA'!H373,SETOP,3,))</f>
        <v>#REF!</v>
      </c>
      <c r="C373" s="163"/>
      <c r="D373" s="163"/>
      <c r="E373" s="163"/>
      <c r="F373" s="163"/>
      <c r="G373" s="163"/>
      <c r="H373" s="9">
        <v>86915</v>
      </c>
      <c r="I373" s="9" t="s">
        <v>149</v>
      </c>
      <c r="J373" s="9" t="e">
        <f>IF(I373="SINAPI",VLOOKUP('PEM MONSENHOR MENDONÇA'!H373,SINAPI,3,),VLOOKUP('PEM MONSENHOR MENDONÇA'!H373,SETOP,4,))</f>
        <v>#REF!</v>
      </c>
      <c r="K373" s="10">
        <v>10</v>
      </c>
      <c r="L373" s="10" t="s">
        <v>22</v>
      </c>
      <c r="M373" s="11" t="e">
        <f>IF(I373="SINAPI",VLOOKUP('PEM MONSENHOR MENDONÇA'!H373,SINAPI,4,),VLOOKUP('PEM MONSENHOR MENDONÇA'!H373,SETOP,5,))</f>
        <v>#REF!</v>
      </c>
      <c r="N373" s="11" t="e">
        <f t="shared" ref="N373:N381" si="246">ROUND(M373*(1+$C$7),2)</f>
        <v>#REF!</v>
      </c>
      <c r="O373" s="11" t="e">
        <f t="shared" ref="O373:O381" si="247">K373*M373</f>
        <v>#REF!</v>
      </c>
      <c r="P373" s="11" t="e">
        <f t="shared" ref="P373:P381" si="248">N373*K373</f>
        <v>#REF!</v>
      </c>
      <c r="Q373" s="93"/>
      <c r="R373" s="93"/>
      <c r="S373" s="4"/>
      <c r="T373" s="87"/>
    </row>
    <row r="374" spans="1:20" s="13" customFormat="1" ht="30" customHeight="1">
      <c r="A374" s="8" t="s">
        <v>678</v>
      </c>
      <c r="B374" s="163" t="e">
        <f>IF(I374="SINAPI",VLOOKUP('PEM MONSENHOR MENDONÇA'!H374,SINAPI,2,),VLOOKUP('PEM MONSENHOR MENDONÇA'!H374,SETOP,3,))</f>
        <v>#REF!</v>
      </c>
      <c r="C374" s="163"/>
      <c r="D374" s="163"/>
      <c r="E374" s="163"/>
      <c r="F374" s="163"/>
      <c r="G374" s="163"/>
      <c r="H374" s="9">
        <v>86901</v>
      </c>
      <c r="I374" s="9" t="s">
        <v>149</v>
      </c>
      <c r="J374" s="9" t="e">
        <f>IF(I374="SINAPI",VLOOKUP('PEM MONSENHOR MENDONÇA'!H374,SINAPI,3,),VLOOKUP('PEM MONSENHOR MENDONÇA'!H374,SETOP,4,))</f>
        <v>#REF!</v>
      </c>
      <c r="K374" s="10">
        <v>7</v>
      </c>
      <c r="L374" s="10" t="s">
        <v>22</v>
      </c>
      <c r="M374" s="11" t="e">
        <f>IF(I374="SINAPI",VLOOKUP('PEM MONSENHOR MENDONÇA'!H374,SINAPI,4,),VLOOKUP('PEM MONSENHOR MENDONÇA'!H374,SETOP,5,))</f>
        <v>#REF!</v>
      </c>
      <c r="N374" s="11" t="e">
        <f t="shared" si="246"/>
        <v>#REF!</v>
      </c>
      <c r="O374" s="11" t="e">
        <f t="shared" si="247"/>
        <v>#REF!</v>
      </c>
      <c r="P374" s="11" t="e">
        <f t="shared" si="248"/>
        <v>#REF!</v>
      </c>
      <c r="Q374" s="93"/>
      <c r="R374" s="93"/>
      <c r="S374" s="4"/>
      <c r="T374" s="87"/>
    </row>
    <row r="375" spans="1:20" s="13" customFormat="1" ht="30" customHeight="1">
      <c r="A375" s="8" t="s">
        <v>679</v>
      </c>
      <c r="B375" s="163" t="e">
        <f>IF(I375="SINAPI",VLOOKUP('PEM MONSENHOR MENDONÇA'!H375,SINAPI,2,),VLOOKUP('PEM MONSENHOR MENDONÇA'!H375,SETOP,3,))</f>
        <v>#REF!</v>
      </c>
      <c r="C375" s="163"/>
      <c r="D375" s="163"/>
      <c r="E375" s="163"/>
      <c r="F375" s="163"/>
      <c r="G375" s="163"/>
      <c r="H375" s="9">
        <v>86872</v>
      </c>
      <c r="I375" s="9" t="s">
        <v>149</v>
      </c>
      <c r="J375" s="9" t="e">
        <f>IF(I375="SINAPI",VLOOKUP('PEM MONSENHOR MENDONÇA'!H375,SINAPI,3,),VLOOKUP('PEM MONSENHOR MENDONÇA'!H375,SETOP,4,))</f>
        <v>#REF!</v>
      </c>
      <c r="K375" s="10">
        <v>1</v>
      </c>
      <c r="L375" s="10" t="s">
        <v>22</v>
      </c>
      <c r="M375" s="11" t="e">
        <f>IF(I375="SINAPI",VLOOKUP('PEM MONSENHOR MENDONÇA'!H375,SINAPI,4,),VLOOKUP('PEM MONSENHOR MENDONÇA'!H375,SETOP,5,))</f>
        <v>#REF!</v>
      </c>
      <c r="N375" s="11" t="e">
        <f t="shared" si="246"/>
        <v>#REF!</v>
      </c>
      <c r="O375" s="11" t="e">
        <f t="shared" si="247"/>
        <v>#REF!</v>
      </c>
      <c r="P375" s="11" t="e">
        <f t="shared" si="248"/>
        <v>#REF!</v>
      </c>
      <c r="Q375" s="93"/>
      <c r="R375" s="93"/>
      <c r="S375" s="4"/>
      <c r="T375" s="87"/>
    </row>
    <row r="376" spans="1:20" s="13" customFormat="1" ht="30" customHeight="1">
      <c r="A376" s="8" t="s">
        <v>680</v>
      </c>
      <c r="B376" s="163" t="s">
        <v>218</v>
      </c>
      <c r="C376" s="163"/>
      <c r="D376" s="163"/>
      <c r="E376" s="163"/>
      <c r="F376" s="163"/>
      <c r="G376" s="163"/>
      <c r="H376" s="9" t="s">
        <v>287</v>
      </c>
      <c r="I376" s="9" t="s">
        <v>211</v>
      </c>
      <c r="J376" s="9" t="s">
        <v>160</v>
      </c>
      <c r="K376" s="10">
        <v>2</v>
      </c>
      <c r="L376" s="10" t="s">
        <v>22</v>
      </c>
      <c r="M376" s="11" t="e">
        <f>COMPOSIÇÃO!I166</f>
        <v>#VALUE!</v>
      </c>
      <c r="N376" s="11" t="e">
        <f t="shared" si="246"/>
        <v>#VALUE!</v>
      </c>
      <c r="O376" s="11" t="e">
        <f t="shared" si="247"/>
        <v>#VALUE!</v>
      </c>
      <c r="P376" s="11" t="e">
        <f t="shared" si="248"/>
        <v>#VALUE!</v>
      </c>
      <c r="Q376" s="93"/>
      <c r="R376" s="93"/>
      <c r="S376" s="4"/>
      <c r="T376" s="87"/>
    </row>
    <row r="377" spans="1:20" s="13" customFormat="1" ht="30" customHeight="1">
      <c r="A377" s="8" t="s">
        <v>681</v>
      </c>
      <c r="B377" s="163" t="e">
        <f>IF(I377="SINAPI",VLOOKUP('PEM MONSENHOR MENDONÇA'!H377,SINAPI,2,),VLOOKUP('PEM MONSENHOR MENDONÇA'!H377,SETOP,3,))</f>
        <v>#REF!</v>
      </c>
      <c r="C377" s="163"/>
      <c r="D377" s="163"/>
      <c r="E377" s="163"/>
      <c r="F377" s="163"/>
      <c r="G377" s="163"/>
      <c r="H377" s="9">
        <v>86914</v>
      </c>
      <c r="I377" s="9" t="s">
        <v>149</v>
      </c>
      <c r="J377" s="9" t="e">
        <f>IF(I377="SINAPI",VLOOKUP('PEM MONSENHOR MENDONÇA'!H377,SINAPI,3,),VLOOKUP('PEM MONSENHOR MENDONÇA'!H377,SETOP,4,))</f>
        <v>#REF!</v>
      </c>
      <c r="K377" s="10">
        <v>1</v>
      </c>
      <c r="L377" s="10" t="s">
        <v>22</v>
      </c>
      <c r="M377" s="11" t="e">
        <f>IF(I377="SINAPI",VLOOKUP('PEM MONSENHOR MENDONÇA'!H377,SINAPI,4,),VLOOKUP('PEM MONSENHOR MENDONÇA'!H377,SETOP,5,))</f>
        <v>#REF!</v>
      </c>
      <c r="N377" s="11" t="e">
        <f t="shared" si="246"/>
        <v>#REF!</v>
      </c>
      <c r="O377" s="11" t="e">
        <f t="shared" si="247"/>
        <v>#REF!</v>
      </c>
      <c r="P377" s="11" t="e">
        <f t="shared" si="248"/>
        <v>#REF!</v>
      </c>
      <c r="Q377" s="93"/>
      <c r="R377" s="93"/>
      <c r="S377" s="4"/>
      <c r="T377" s="87"/>
    </row>
    <row r="378" spans="1:20" s="13" customFormat="1" ht="30" customHeight="1">
      <c r="A378" s="8" t="s">
        <v>682</v>
      </c>
      <c r="B378" s="163" t="e">
        <f>IF(I378="SINAPI",VLOOKUP('PEM MONSENHOR MENDONÇA'!H378,SINAPI,2,),VLOOKUP('PEM MONSENHOR MENDONÇA'!H378,SETOP,3,))</f>
        <v>#REF!</v>
      </c>
      <c r="C378" s="163"/>
      <c r="D378" s="163"/>
      <c r="E378" s="163"/>
      <c r="F378" s="163"/>
      <c r="G378" s="163"/>
      <c r="H378" s="9">
        <v>86888</v>
      </c>
      <c r="I378" s="9" t="s">
        <v>149</v>
      </c>
      <c r="J378" s="9" t="e">
        <f>IF(I378="SINAPI",VLOOKUP('PEM MONSENHOR MENDONÇA'!H378,SINAPI,3,),VLOOKUP('PEM MONSENHOR MENDONÇA'!H378,SETOP,4,))</f>
        <v>#REF!</v>
      </c>
      <c r="K378" s="10">
        <v>8</v>
      </c>
      <c r="L378" s="10" t="s">
        <v>22</v>
      </c>
      <c r="M378" s="11" t="e">
        <f>IF(I378="SINAPI",VLOOKUP('PEM MONSENHOR MENDONÇA'!H378,SINAPI,4,),VLOOKUP('PEM MONSENHOR MENDONÇA'!H378,SETOP,5,))</f>
        <v>#REF!</v>
      </c>
      <c r="N378" s="11" t="e">
        <f t="shared" si="246"/>
        <v>#REF!</v>
      </c>
      <c r="O378" s="11" t="e">
        <f t="shared" si="247"/>
        <v>#REF!</v>
      </c>
      <c r="P378" s="11" t="e">
        <f t="shared" si="248"/>
        <v>#REF!</v>
      </c>
      <c r="Q378" s="93"/>
      <c r="R378" s="93"/>
      <c r="S378" s="4"/>
      <c r="T378" s="87"/>
    </row>
    <row r="379" spans="1:20" s="13" customFormat="1" ht="30" customHeight="1">
      <c r="A379" s="8" t="s">
        <v>683</v>
      </c>
      <c r="B379" s="163" t="e">
        <f>IF(I379="SINAPI",VLOOKUP('PEM MONSENHOR MENDONÇA'!H379,SINAPI,2,),VLOOKUP('PEM MONSENHOR MENDONÇA'!H379,SETOP,3,))</f>
        <v>#REF!</v>
      </c>
      <c r="C379" s="163"/>
      <c r="D379" s="163"/>
      <c r="E379" s="163"/>
      <c r="F379" s="163"/>
      <c r="G379" s="163"/>
      <c r="H379" s="9">
        <v>377</v>
      </c>
      <c r="I379" s="9" t="s">
        <v>149</v>
      </c>
      <c r="J379" s="9" t="e">
        <f>IF(I379="SINAPI",VLOOKUP('PEM MONSENHOR MENDONÇA'!H379,SINAPI,3,),VLOOKUP('PEM MONSENHOR MENDONÇA'!H379,SETOP,4,))</f>
        <v>#REF!</v>
      </c>
      <c r="K379" s="10">
        <v>8</v>
      </c>
      <c r="L379" s="10" t="s">
        <v>22</v>
      </c>
      <c r="M379" s="11" t="e">
        <f>IF(I379="SINAPI",VLOOKUP('PEM MONSENHOR MENDONÇA'!H379,SINAPI,4,),VLOOKUP('PEM MONSENHOR MENDONÇA'!H379,SETOP,5,))</f>
        <v>#REF!</v>
      </c>
      <c r="N379" s="11" t="e">
        <f t="shared" si="246"/>
        <v>#REF!</v>
      </c>
      <c r="O379" s="11" t="e">
        <f t="shared" si="247"/>
        <v>#REF!</v>
      </c>
      <c r="P379" s="11" t="e">
        <f t="shared" si="248"/>
        <v>#REF!</v>
      </c>
      <c r="Q379" s="93"/>
      <c r="R379" s="93"/>
      <c r="S379" s="4"/>
      <c r="T379" s="87"/>
    </row>
    <row r="380" spans="1:20" s="13" customFormat="1" ht="30" customHeight="1">
      <c r="A380" s="8" t="s">
        <v>684</v>
      </c>
      <c r="B380" s="163" t="e">
        <f>IF(I380="SINAPI",VLOOKUP('PEM MONSENHOR MENDONÇA'!H380,SINAPI,2,),VLOOKUP('PEM MONSENHOR MENDONÇA'!H380,SETOP,3,))</f>
        <v>#REF!</v>
      </c>
      <c r="C380" s="163"/>
      <c r="D380" s="163"/>
      <c r="E380" s="163"/>
      <c r="F380" s="163"/>
      <c r="G380" s="163"/>
      <c r="H380" s="9">
        <v>86884</v>
      </c>
      <c r="I380" s="9" t="s">
        <v>149</v>
      </c>
      <c r="J380" s="9" t="e">
        <f>IF(I380="SINAPI",VLOOKUP('PEM MONSENHOR MENDONÇA'!H380,SINAPI,3,),VLOOKUP('PEM MONSENHOR MENDONÇA'!H380,SETOP,4,))</f>
        <v>#REF!</v>
      </c>
      <c r="K380" s="10">
        <v>10</v>
      </c>
      <c r="L380" s="10" t="s">
        <v>22</v>
      </c>
      <c r="M380" s="11" t="e">
        <f>IF(I380="SINAPI",VLOOKUP('PEM MONSENHOR MENDONÇA'!H380,SINAPI,4,),VLOOKUP('PEM MONSENHOR MENDONÇA'!H380,SETOP,5,))</f>
        <v>#REF!</v>
      </c>
      <c r="N380" s="11" t="e">
        <f t="shared" si="246"/>
        <v>#REF!</v>
      </c>
      <c r="O380" s="11" t="e">
        <f t="shared" si="247"/>
        <v>#REF!</v>
      </c>
      <c r="P380" s="11" t="e">
        <f t="shared" si="248"/>
        <v>#REF!</v>
      </c>
      <c r="Q380" s="93"/>
      <c r="R380" s="93"/>
      <c r="S380" s="4"/>
      <c r="T380" s="87"/>
    </row>
    <row r="381" spans="1:20" s="13" customFormat="1" ht="30" customHeight="1">
      <c r="A381" s="8" t="s">
        <v>685</v>
      </c>
      <c r="B381" s="163" t="e">
        <f>IF(I381="SINAPI",VLOOKUP('PEM MONSENHOR MENDONÇA'!H381,SINAPI,2,),VLOOKUP('PEM MONSENHOR MENDONÇA'!H381,SETOP,3,))</f>
        <v>#REF!</v>
      </c>
      <c r="C381" s="163"/>
      <c r="D381" s="163"/>
      <c r="E381" s="163"/>
      <c r="F381" s="163"/>
      <c r="G381" s="163"/>
      <c r="H381" s="9">
        <v>86886</v>
      </c>
      <c r="I381" s="9" t="s">
        <v>149</v>
      </c>
      <c r="J381" s="9" t="e">
        <f>IF(I381="SINAPI",VLOOKUP('PEM MONSENHOR MENDONÇA'!H381,SINAPI,3,),VLOOKUP('PEM MONSENHOR MENDONÇA'!H381,SETOP,4,))</f>
        <v>#REF!</v>
      </c>
      <c r="K381" s="10">
        <v>10</v>
      </c>
      <c r="L381" s="10" t="s">
        <v>22</v>
      </c>
      <c r="M381" s="11" t="e">
        <f>IF(I381="SINAPI",VLOOKUP('PEM MONSENHOR MENDONÇA'!H381,SINAPI,4,),VLOOKUP('PEM MONSENHOR MENDONÇA'!H381,SETOP,5,))</f>
        <v>#REF!</v>
      </c>
      <c r="N381" s="11" t="e">
        <f t="shared" si="246"/>
        <v>#REF!</v>
      </c>
      <c r="O381" s="11" t="e">
        <f t="shared" si="247"/>
        <v>#REF!</v>
      </c>
      <c r="P381" s="11" t="e">
        <f t="shared" si="248"/>
        <v>#REF!</v>
      </c>
      <c r="Q381" s="93"/>
      <c r="R381" s="93"/>
      <c r="S381" s="4"/>
      <c r="T381" s="87"/>
    </row>
    <row r="382" spans="1:20" s="13" customFormat="1" ht="30" customHeight="1">
      <c r="A382" s="8" t="s">
        <v>686</v>
      </c>
      <c r="B382" s="163" t="e">
        <f>IF(I382="SINAPI",VLOOKUP('PEM MONSENHOR MENDONÇA'!H382,SINAPI,2,),VLOOKUP('PEM MONSENHOR MENDONÇA'!H382,SETOP,3,))</f>
        <v>#REF!</v>
      </c>
      <c r="C382" s="163"/>
      <c r="D382" s="163"/>
      <c r="E382" s="163"/>
      <c r="F382" s="163"/>
      <c r="G382" s="163"/>
      <c r="H382" s="9">
        <v>86883</v>
      </c>
      <c r="I382" s="9" t="s">
        <v>149</v>
      </c>
      <c r="J382" s="9" t="e">
        <f>IF(I382="SINAPI",VLOOKUP('PEM MONSENHOR MENDONÇA'!H382,SINAPI,3,),VLOOKUP('PEM MONSENHOR MENDONÇA'!H382,SETOP,4,))</f>
        <v>#REF!</v>
      </c>
      <c r="K382" s="10">
        <v>14</v>
      </c>
      <c r="L382" s="10" t="s">
        <v>22</v>
      </c>
      <c r="M382" s="11" t="e">
        <f>IF(I382="SINAPI",VLOOKUP('PEM MONSENHOR MENDONÇA'!H382,SINAPI,4,),VLOOKUP('PEM MONSENHOR MENDONÇA'!H382,SETOP,5,))</f>
        <v>#REF!</v>
      </c>
      <c r="N382" s="11" t="e">
        <f t="shared" si="243"/>
        <v>#REF!</v>
      </c>
      <c r="O382" s="11" t="e">
        <f t="shared" si="244"/>
        <v>#REF!</v>
      </c>
      <c r="P382" s="11" t="e">
        <f t="shared" si="245"/>
        <v>#REF!</v>
      </c>
      <c r="Q382" s="93"/>
      <c r="R382" s="93"/>
      <c r="S382" s="4"/>
      <c r="T382" s="87"/>
    </row>
    <row r="383" spans="1:20" s="13" customFormat="1" ht="30" customHeight="1">
      <c r="A383" s="8" t="s">
        <v>687</v>
      </c>
      <c r="B383" s="163" t="e">
        <f>IF(I383="SINAPI",VLOOKUP('PEM MONSENHOR MENDONÇA'!H383,SINAPI,2,),VLOOKUP('PEM MONSENHOR MENDONÇA'!H383,SETOP,3,))</f>
        <v>#REF!</v>
      </c>
      <c r="C383" s="163"/>
      <c r="D383" s="163"/>
      <c r="E383" s="163"/>
      <c r="F383" s="163"/>
      <c r="G383" s="163"/>
      <c r="H383" s="9">
        <v>86882</v>
      </c>
      <c r="I383" s="9" t="s">
        <v>149</v>
      </c>
      <c r="J383" s="9" t="e">
        <f>IF(I383="SINAPI",VLOOKUP('PEM MONSENHOR MENDONÇA'!H383,SINAPI,3,),VLOOKUP('PEM MONSENHOR MENDONÇA'!H383,SETOP,4,))</f>
        <v>#REF!</v>
      </c>
      <c r="K383" s="10">
        <v>14</v>
      </c>
      <c r="L383" s="10" t="s">
        <v>22</v>
      </c>
      <c r="M383" s="11" t="e">
        <f>IF(I383="SINAPI",VLOOKUP('PEM MONSENHOR MENDONÇA'!H383,SINAPI,4,),VLOOKUP('PEM MONSENHOR MENDONÇA'!H383,SETOP,5,))</f>
        <v>#REF!</v>
      </c>
      <c r="N383" s="11" t="e">
        <f t="shared" ref="N383:N388" si="249">ROUND(M383*(1+$C$7),2)</f>
        <v>#REF!</v>
      </c>
      <c r="O383" s="11" t="e">
        <f t="shared" ref="O383:O388" si="250">K383*M383</f>
        <v>#REF!</v>
      </c>
      <c r="P383" s="11" t="e">
        <f t="shared" ref="P383:P388" si="251">N383*K383</f>
        <v>#REF!</v>
      </c>
      <c r="Q383" s="93"/>
      <c r="R383" s="93"/>
      <c r="S383" s="4"/>
      <c r="T383" s="87"/>
    </row>
    <row r="384" spans="1:20" s="13" customFormat="1" ht="30" customHeight="1">
      <c r="A384" s="8" t="s">
        <v>688</v>
      </c>
      <c r="B384" s="163" t="e">
        <f>IF(I384="SINAPI",VLOOKUP('PEM MONSENHOR MENDONÇA'!H384,SINAPI,2,),VLOOKUP('PEM MONSENHOR MENDONÇA'!H384,SETOP,3,))</f>
        <v>#REF!</v>
      </c>
      <c r="C384" s="163"/>
      <c r="D384" s="163"/>
      <c r="E384" s="163"/>
      <c r="F384" s="163"/>
      <c r="G384" s="163"/>
      <c r="H384" s="9">
        <v>86877</v>
      </c>
      <c r="I384" s="9" t="s">
        <v>149</v>
      </c>
      <c r="J384" s="9" t="e">
        <f>IF(I384="SINAPI",VLOOKUP('PEM MONSENHOR MENDONÇA'!H384,SINAPI,3,),VLOOKUP('PEM MONSENHOR MENDONÇA'!H384,SETOP,4,))</f>
        <v>#REF!</v>
      </c>
      <c r="K384" s="10">
        <v>10</v>
      </c>
      <c r="L384" s="10" t="s">
        <v>22</v>
      </c>
      <c r="M384" s="11" t="e">
        <f>IF(I384="SINAPI",VLOOKUP('PEM MONSENHOR MENDONÇA'!H384,SINAPI,4,),VLOOKUP('PEM MONSENHOR MENDONÇA'!H384,SETOP,5,))</f>
        <v>#REF!</v>
      </c>
      <c r="N384" s="11" t="e">
        <f t="shared" si="249"/>
        <v>#REF!</v>
      </c>
      <c r="O384" s="11" t="e">
        <f t="shared" si="250"/>
        <v>#REF!</v>
      </c>
      <c r="P384" s="11" t="e">
        <f t="shared" si="251"/>
        <v>#REF!</v>
      </c>
      <c r="Q384" s="93"/>
      <c r="R384" s="93"/>
      <c r="S384" s="4"/>
      <c r="T384" s="87"/>
    </row>
    <row r="385" spans="1:20" s="13" customFormat="1" ht="30" customHeight="1">
      <c r="A385" s="8" t="s">
        <v>689</v>
      </c>
      <c r="B385" s="163" t="e">
        <f>IF(I385="SINAPI",VLOOKUP('PEM MONSENHOR MENDONÇA'!H385,SINAPI,2,),VLOOKUP('PEM MONSENHOR MENDONÇA'!H385,SETOP,3,))</f>
        <v>#REF!</v>
      </c>
      <c r="C385" s="163"/>
      <c r="D385" s="163"/>
      <c r="E385" s="163"/>
      <c r="F385" s="163"/>
      <c r="G385" s="163"/>
      <c r="H385" s="9">
        <v>86879</v>
      </c>
      <c r="I385" s="9" t="s">
        <v>149</v>
      </c>
      <c r="J385" s="9" t="e">
        <f>IF(I385="SINAPI",VLOOKUP('PEM MONSENHOR MENDONÇA'!H385,SINAPI,3,),VLOOKUP('PEM MONSENHOR MENDONÇA'!H385,SETOP,4,))</f>
        <v>#REF!</v>
      </c>
      <c r="K385" s="10">
        <v>10</v>
      </c>
      <c r="L385" s="10" t="s">
        <v>22</v>
      </c>
      <c r="M385" s="11" t="e">
        <f>IF(I385="SINAPI",VLOOKUP('PEM MONSENHOR MENDONÇA'!H385,SINAPI,4,),VLOOKUP('PEM MONSENHOR MENDONÇA'!H385,SETOP,5,))</f>
        <v>#REF!</v>
      </c>
      <c r="N385" s="11" t="e">
        <f t="shared" si="249"/>
        <v>#REF!</v>
      </c>
      <c r="O385" s="11" t="e">
        <f t="shared" si="250"/>
        <v>#REF!</v>
      </c>
      <c r="P385" s="11" t="e">
        <f t="shared" si="251"/>
        <v>#REF!</v>
      </c>
      <c r="Q385" s="93"/>
      <c r="R385" s="93"/>
      <c r="S385" s="4"/>
      <c r="T385" s="87"/>
    </row>
    <row r="386" spans="1:20" s="13" customFormat="1" ht="30" customHeight="1">
      <c r="A386" s="8" t="s">
        <v>690</v>
      </c>
      <c r="B386" s="163" t="e">
        <f>IF(I386="SINAPI",VLOOKUP('PEM MONSENHOR MENDONÇA'!H386,SINAPI,2,),VLOOKUP('PEM MONSENHOR MENDONÇA'!H386,SETOP,3,))</f>
        <v>#REF!</v>
      </c>
      <c r="C386" s="163"/>
      <c r="D386" s="163"/>
      <c r="E386" s="163"/>
      <c r="F386" s="163"/>
      <c r="G386" s="163"/>
      <c r="H386" s="9">
        <v>1746</v>
      </c>
      <c r="I386" s="9" t="s">
        <v>149</v>
      </c>
      <c r="J386" s="9" t="e">
        <f>IF(I386="SINAPI",VLOOKUP('PEM MONSENHOR MENDONÇA'!H386,SINAPI,3,),VLOOKUP('PEM MONSENHOR MENDONÇA'!H386,SETOP,4,))</f>
        <v>#REF!</v>
      </c>
      <c r="K386" s="10">
        <v>4</v>
      </c>
      <c r="L386" s="10" t="s">
        <v>22</v>
      </c>
      <c r="M386" s="11" t="e">
        <f>IF(I386="SINAPI",VLOOKUP('PEM MONSENHOR MENDONÇA'!H386,SINAPI,4,),VLOOKUP('PEM MONSENHOR MENDONÇA'!H386,SETOP,5,))</f>
        <v>#REF!</v>
      </c>
      <c r="N386" s="11" t="e">
        <f t="shared" si="249"/>
        <v>#REF!</v>
      </c>
      <c r="O386" s="11" t="e">
        <f t="shared" si="250"/>
        <v>#REF!</v>
      </c>
      <c r="P386" s="11" t="e">
        <f t="shared" si="251"/>
        <v>#REF!</v>
      </c>
      <c r="Q386" s="93"/>
      <c r="R386" s="93"/>
      <c r="S386" s="4"/>
      <c r="T386" s="87"/>
    </row>
    <row r="387" spans="1:20" s="13" customFormat="1" ht="30" customHeight="1">
      <c r="A387" s="8" t="s">
        <v>691</v>
      </c>
      <c r="B387" s="163" t="e">
        <f>IF(I387="SINAPI",VLOOKUP('PEM MONSENHOR MENDONÇA'!H387,SINAPI,2,),VLOOKUP('PEM MONSENHOR MENDONÇA'!H387,SETOP,3,))</f>
        <v>#REF!</v>
      </c>
      <c r="C387" s="163"/>
      <c r="D387" s="163"/>
      <c r="E387" s="163"/>
      <c r="F387" s="163"/>
      <c r="G387" s="163"/>
      <c r="H387" s="9">
        <v>86912</v>
      </c>
      <c r="I387" s="9" t="s">
        <v>149</v>
      </c>
      <c r="J387" s="9" t="e">
        <f>IF(I387="SINAPI",VLOOKUP('PEM MONSENHOR MENDONÇA'!H387,SINAPI,3,),VLOOKUP('PEM MONSENHOR MENDONÇA'!H387,SETOP,4,))</f>
        <v>#REF!</v>
      </c>
      <c r="K387" s="10">
        <v>4</v>
      </c>
      <c r="L387" s="10" t="s">
        <v>22</v>
      </c>
      <c r="M387" s="11" t="e">
        <f>IF(I387="SINAPI",VLOOKUP('PEM MONSENHOR MENDONÇA'!H387,SINAPI,4,),VLOOKUP('PEM MONSENHOR MENDONÇA'!H387,SETOP,5,))</f>
        <v>#REF!</v>
      </c>
      <c r="N387" s="11" t="e">
        <f t="shared" si="249"/>
        <v>#REF!</v>
      </c>
      <c r="O387" s="11" t="e">
        <f t="shared" si="250"/>
        <v>#REF!</v>
      </c>
      <c r="P387" s="11" t="e">
        <f t="shared" si="251"/>
        <v>#REF!</v>
      </c>
      <c r="Q387" s="93"/>
      <c r="R387" s="93"/>
      <c r="S387" s="4"/>
      <c r="T387" s="87"/>
    </row>
    <row r="388" spans="1:20" s="13" customFormat="1" ht="30" customHeight="1">
      <c r="A388" s="8" t="s">
        <v>692</v>
      </c>
      <c r="B388" s="163" t="e">
        <f>IF(I388="SINAPI",VLOOKUP('PEM MONSENHOR MENDONÇA'!H388,SINAPI,2,),VLOOKUP('PEM MONSENHOR MENDONÇA'!H388,SETOP,3,))</f>
        <v>#REF!</v>
      </c>
      <c r="C388" s="163"/>
      <c r="D388" s="163"/>
      <c r="E388" s="163"/>
      <c r="F388" s="163"/>
      <c r="G388" s="163"/>
      <c r="H388" s="9" t="s">
        <v>50</v>
      </c>
      <c r="I388" s="9" t="s">
        <v>33</v>
      </c>
      <c r="J388" s="9" t="e">
        <f>IF(I388="SINAPI",VLOOKUP('PEM MONSENHOR MENDONÇA'!H388,SINAPI,3,),VLOOKUP('PEM MONSENHOR MENDONÇA'!H388,SETOP,4,))</f>
        <v>#REF!</v>
      </c>
      <c r="K388" s="10">
        <v>9.92</v>
      </c>
      <c r="L388" s="10" t="s">
        <v>22</v>
      </c>
      <c r="M388" s="11" t="e">
        <f>IF(I388="SINAPI",VLOOKUP('PEM MONSENHOR MENDONÇA'!H388,SINAPI,4,),VLOOKUP('PEM MONSENHOR MENDONÇA'!H388,SETOP,5,))</f>
        <v>#REF!</v>
      </c>
      <c r="N388" s="11" t="e">
        <f t="shared" si="249"/>
        <v>#REF!</v>
      </c>
      <c r="O388" s="11" t="e">
        <f t="shared" si="250"/>
        <v>#REF!</v>
      </c>
      <c r="P388" s="11" t="e">
        <f t="shared" si="251"/>
        <v>#REF!</v>
      </c>
      <c r="Q388" s="93"/>
      <c r="R388" s="93"/>
      <c r="S388" s="4"/>
      <c r="T388" s="87"/>
    </row>
    <row r="389" spans="1:20" s="13" customFormat="1" ht="30" customHeight="1">
      <c r="A389" s="8" t="s">
        <v>693</v>
      </c>
      <c r="B389" s="163" t="e">
        <f>IF(I389="SINAPI",VLOOKUP('PEM MONSENHOR MENDONÇA'!H389,SINAPI,2,),VLOOKUP('PEM MONSENHOR MENDONÇA'!H389,SETOP,3,))</f>
        <v>#REF!</v>
      </c>
      <c r="C389" s="163"/>
      <c r="D389" s="163"/>
      <c r="E389" s="163"/>
      <c r="F389" s="163"/>
      <c r="G389" s="163"/>
      <c r="H389" s="9">
        <v>37400</v>
      </c>
      <c r="I389" s="9" t="s">
        <v>149</v>
      </c>
      <c r="J389" s="9" t="e">
        <f>IF(I389="SINAPI",VLOOKUP('PEM MONSENHOR MENDONÇA'!H389,SINAPI,3,),VLOOKUP('PEM MONSENHOR MENDONÇA'!H389,SETOP,4,))</f>
        <v>#REF!</v>
      </c>
      <c r="K389" s="10">
        <v>10</v>
      </c>
      <c r="L389" s="10" t="s">
        <v>22</v>
      </c>
      <c r="M389" s="11" t="e">
        <f>IF(I389="SINAPI",VLOOKUP('PEM MONSENHOR MENDONÇA'!H389,SINAPI,4,),VLOOKUP('PEM MONSENHOR MENDONÇA'!H389,SETOP,5,))</f>
        <v>#REF!</v>
      </c>
      <c r="N389" s="11" t="e">
        <f t="shared" si="243"/>
        <v>#REF!</v>
      </c>
      <c r="O389" s="11" t="e">
        <f t="shared" si="244"/>
        <v>#REF!</v>
      </c>
      <c r="P389" s="11" t="e">
        <f t="shared" si="245"/>
        <v>#REF!</v>
      </c>
      <c r="Q389" s="93"/>
      <c r="R389" s="93"/>
      <c r="S389" s="4"/>
      <c r="T389" s="87"/>
    </row>
    <row r="390" spans="1:20" s="13" customFormat="1" ht="30" customHeight="1">
      <c r="A390" s="8" t="s">
        <v>694</v>
      </c>
      <c r="B390" s="163" t="e">
        <f>IF(I390="SINAPI",VLOOKUP('PEM MONSENHOR MENDONÇA'!H390,SINAPI,2,),VLOOKUP('PEM MONSENHOR MENDONÇA'!H390,SETOP,3,))</f>
        <v>#REF!</v>
      </c>
      <c r="C390" s="163"/>
      <c r="D390" s="163"/>
      <c r="E390" s="163"/>
      <c r="F390" s="163"/>
      <c r="G390" s="163"/>
      <c r="H390" s="9">
        <v>11758</v>
      </c>
      <c r="I390" s="9" t="s">
        <v>149</v>
      </c>
      <c r="J390" s="9" t="e">
        <f>IF(I390="SINAPI",VLOOKUP('PEM MONSENHOR MENDONÇA'!H390,SINAPI,3,),VLOOKUP('PEM MONSENHOR MENDONÇA'!H390,SETOP,4,))</f>
        <v>#REF!</v>
      </c>
      <c r="K390" s="10">
        <v>5</v>
      </c>
      <c r="L390" s="10" t="s">
        <v>22</v>
      </c>
      <c r="M390" s="11" t="e">
        <f>IF(I390="SINAPI",VLOOKUP('PEM MONSENHOR MENDONÇA'!H390,SINAPI,4,),VLOOKUP('PEM MONSENHOR MENDONÇA'!H390,SETOP,5,))</f>
        <v>#REF!</v>
      </c>
      <c r="N390" s="11" t="e">
        <f t="shared" ref="N390:N394" si="252">ROUND(M390*(1+$C$7),2)</f>
        <v>#REF!</v>
      </c>
      <c r="O390" s="11" t="e">
        <f t="shared" ref="O390:O394" si="253">K390*M390</f>
        <v>#REF!</v>
      </c>
      <c r="P390" s="11" t="e">
        <f t="shared" ref="P390:P394" si="254">N390*K390</f>
        <v>#REF!</v>
      </c>
      <c r="Q390" s="93"/>
      <c r="R390" s="93"/>
      <c r="S390" s="4"/>
      <c r="T390" s="87"/>
    </row>
    <row r="391" spans="1:20" s="13" customFormat="1" ht="30" customHeight="1">
      <c r="A391" s="8" t="s">
        <v>695</v>
      </c>
      <c r="B391" s="163" t="e">
        <f>IF(I391="SINAPI",VLOOKUP('PEM MONSENHOR MENDONÇA'!H391,SINAPI,2,),VLOOKUP('PEM MONSENHOR MENDONÇA'!H391,SETOP,3,))</f>
        <v>#REF!</v>
      </c>
      <c r="C391" s="163"/>
      <c r="D391" s="163"/>
      <c r="E391" s="163"/>
      <c r="F391" s="163"/>
      <c r="G391" s="163"/>
      <c r="H391" s="9">
        <v>37401</v>
      </c>
      <c r="I391" s="9" t="s">
        <v>149</v>
      </c>
      <c r="J391" s="9" t="e">
        <f>IF(I391="SINAPI",VLOOKUP('PEM MONSENHOR MENDONÇA'!H391,SINAPI,3,),VLOOKUP('PEM MONSENHOR MENDONÇA'!H391,SETOP,4,))</f>
        <v>#REF!</v>
      </c>
      <c r="K391" s="10">
        <v>5</v>
      </c>
      <c r="L391" s="10" t="s">
        <v>22</v>
      </c>
      <c r="M391" s="11" t="e">
        <f>IF(I391="SINAPI",VLOOKUP('PEM MONSENHOR MENDONÇA'!H391,SINAPI,4,),VLOOKUP('PEM MONSENHOR MENDONÇA'!H391,SETOP,5,))</f>
        <v>#REF!</v>
      </c>
      <c r="N391" s="11" t="e">
        <f t="shared" si="252"/>
        <v>#REF!</v>
      </c>
      <c r="O391" s="11" t="e">
        <f t="shared" si="253"/>
        <v>#REF!</v>
      </c>
      <c r="P391" s="11" t="e">
        <f t="shared" si="254"/>
        <v>#REF!</v>
      </c>
      <c r="Q391" s="93"/>
      <c r="R391" s="93"/>
      <c r="S391" s="4"/>
      <c r="T391" s="87"/>
    </row>
    <row r="392" spans="1:20" s="13" customFormat="1" ht="30" customHeight="1">
      <c r="A392" s="8" t="s">
        <v>696</v>
      </c>
      <c r="B392" s="163" t="e">
        <f>IF(I392="SINAPI",VLOOKUP('PEM MONSENHOR MENDONÇA'!H392,SINAPI,2,),VLOOKUP('PEM MONSENHOR MENDONÇA'!H392,SETOP,3,))</f>
        <v>#REF!</v>
      </c>
      <c r="C392" s="163"/>
      <c r="D392" s="163"/>
      <c r="E392" s="163"/>
      <c r="F392" s="163"/>
      <c r="G392" s="163"/>
      <c r="H392" s="9">
        <v>38605</v>
      </c>
      <c r="I392" s="9" t="s">
        <v>149</v>
      </c>
      <c r="J392" s="9" t="e">
        <f>IF(I392="SINAPI",VLOOKUP('PEM MONSENHOR MENDONÇA'!H392,SINAPI,3,),VLOOKUP('PEM MONSENHOR MENDONÇA'!H392,SETOP,4,))</f>
        <v>#REF!</v>
      </c>
      <c r="K392" s="10">
        <v>10</v>
      </c>
      <c r="L392" s="10" t="s">
        <v>22</v>
      </c>
      <c r="M392" s="11" t="e">
        <f>IF(I392="SINAPI",VLOOKUP('PEM MONSENHOR MENDONÇA'!H392,SINAPI,4,),VLOOKUP('PEM MONSENHOR MENDONÇA'!H392,SETOP,5,))</f>
        <v>#REF!</v>
      </c>
      <c r="N392" s="11" t="e">
        <f t="shared" si="252"/>
        <v>#REF!</v>
      </c>
      <c r="O392" s="11" t="e">
        <f t="shared" si="253"/>
        <v>#REF!</v>
      </c>
      <c r="P392" s="11" t="e">
        <f t="shared" si="254"/>
        <v>#REF!</v>
      </c>
      <c r="Q392" s="93"/>
      <c r="R392" s="93"/>
      <c r="S392" s="4"/>
      <c r="T392" s="87"/>
    </row>
    <row r="393" spans="1:20" s="13" customFormat="1" ht="30" customHeight="1">
      <c r="A393" s="8" t="s">
        <v>697</v>
      </c>
      <c r="B393" s="163" t="e">
        <f>IF(I393="SINAPI",VLOOKUP('PEM MONSENHOR MENDONÇA'!H393,SINAPI,2,),VLOOKUP('PEM MONSENHOR MENDONÇA'!H393,SETOP,3,))</f>
        <v>#REF!</v>
      </c>
      <c r="C393" s="163"/>
      <c r="D393" s="163"/>
      <c r="E393" s="163"/>
      <c r="F393" s="163"/>
      <c r="G393" s="163"/>
      <c r="H393" s="9">
        <v>38633</v>
      </c>
      <c r="I393" s="9" t="s">
        <v>149</v>
      </c>
      <c r="J393" s="9" t="e">
        <f>IF(I393="SINAPI",VLOOKUP('PEM MONSENHOR MENDONÇA'!H393,SINAPI,3,),VLOOKUP('PEM MONSENHOR MENDONÇA'!H393,SETOP,4,))</f>
        <v>#REF!</v>
      </c>
      <c r="K393" s="10">
        <v>10</v>
      </c>
      <c r="L393" s="10" t="s">
        <v>22</v>
      </c>
      <c r="M393" s="11" t="e">
        <f>IF(I393="SINAPI",VLOOKUP('PEM MONSENHOR MENDONÇA'!H393,SINAPI,4,),VLOOKUP('PEM MONSENHOR MENDONÇA'!H393,SETOP,5,))</f>
        <v>#REF!</v>
      </c>
      <c r="N393" s="11" t="e">
        <f t="shared" si="252"/>
        <v>#REF!</v>
      </c>
      <c r="O393" s="11" t="e">
        <f t="shared" si="253"/>
        <v>#REF!</v>
      </c>
      <c r="P393" s="11" t="e">
        <f t="shared" si="254"/>
        <v>#REF!</v>
      </c>
      <c r="Q393" s="93"/>
      <c r="R393" s="93"/>
      <c r="S393" s="4"/>
      <c r="T393" s="87"/>
    </row>
    <row r="394" spans="1:20" s="13" customFormat="1" ht="30" customHeight="1">
      <c r="A394" s="8" t="s">
        <v>698</v>
      </c>
      <c r="B394" s="163" t="s">
        <v>342</v>
      </c>
      <c r="C394" s="163"/>
      <c r="D394" s="163"/>
      <c r="E394" s="163"/>
      <c r="F394" s="163"/>
      <c r="G394" s="163"/>
      <c r="H394" s="9" t="s">
        <v>288</v>
      </c>
      <c r="I394" s="9" t="s">
        <v>211</v>
      </c>
      <c r="J394" s="9" t="s">
        <v>160</v>
      </c>
      <c r="K394" s="10">
        <v>1</v>
      </c>
      <c r="L394" s="10" t="s">
        <v>22</v>
      </c>
      <c r="M394" s="11" t="e">
        <f>COMPOSIÇÃO!I175</f>
        <v>#VALUE!</v>
      </c>
      <c r="N394" s="11" t="e">
        <f t="shared" si="252"/>
        <v>#VALUE!</v>
      </c>
      <c r="O394" s="11" t="e">
        <f t="shared" si="253"/>
        <v>#VALUE!</v>
      </c>
      <c r="P394" s="11" t="e">
        <f t="shared" si="254"/>
        <v>#VALUE!</v>
      </c>
      <c r="Q394" s="93"/>
      <c r="R394" s="93"/>
      <c r="S394" s="4"/>
      <c r="T394" s="87"/>
    </row>
    <row r="395" spans="1:20" s="13" customFormat="1" ht="30" customHeight="1">
      <c r="A395" s="41"/>
      <c r="B395" s="41"/>
      <c r="C395" s="41"/>
      <c r="D395" s="41"/>
      <c r="E395" s="41"/>
      <c r="F395" s="41"/>
      <c r="G395" s="41"/>
      <c r="H395" s="161" t="str">
        <f>"SUBTOTAL "&amp;$B$365</f>
        <v>SUBTOTAL LOUÇAS ACESSÓRIOS E METAIS</v>
      </c>
      <c r="I395" s="161"/>
      <c r="J395" s="161"/>
      <c r="K395" s="161"/>
      <c r="L395" s="161"/>
      <c r="M395" s="161"/>
      <c r="N395" s="162"/>
      <c r="O395" s="42" t="e">
        <f>SUM(O366:O394)</f>
        <v>#REF!</v>
      </c>
      <c r="P395" s="42" t="e">
        <f>SUM(P366:P394)</f>
        <v>#REF!</v>
      </c>
      <c r="Q395" s="93"/>
      <c r="R395" s="93"/>
      <c r="S395" s="4"/>
      <c r="T395" s="87"/>
    </row>
    <row r="396" spans="1:20" s="13" customFormat="1" ht="30" customHeight="1">
      <c r="A396" s="70">
        <v>17</v>
      </c>
      <c r="B396" s="169" t="s">
        <v>162</v>
      </c>
      <c r="C396" s="169"/>
      <c r="D396" s="169"/>
      <c r="E396" s="169"/>
      <c r="F396" s="169"/>
      <c r="G396" s="169"/>
      <c r="H396" s="70"/>
      <c r="I396" s="70"/>
      <c r="J396" s="70"/>
      <c r="K396" s="70"/>
      <c r="L396" s="71"/>
      <c r="M396" s="70"/>
      <c r="N396" s="70"/>
      <c r="O396" s="103"/>
      <c r="P396" s="103"/>
      <c r="Q396" s="93"/>
      <c r="R396" s="93"/>
      <c r="S396" s="4"/>
      <c r="T396" s="87"/>
    </row>
    <row r="397" spans="1:20" s="13" customFormat="1" ht="30" customHeight="1">
      <c r="A397" s="72" t="s">
        <v>239</v>
      </c>
      <c r="B397" s="184" t="s">
        <v>157</v>
      </c>
      <c r="C397" s="184"/>
      <c r="D397" s="184"/>
      <c r="E397" s="184"/>
      <c r="F397" s="184"/>
      <c r="G397" s="184"/>
      <c r="H397" s="73"/>
      <c r="I397" s="73"/>
      <c r="J397" s="73"/>
      <c r="K397" s="73"/>
      <c r="L397" s="73"/>
      <c r="M397" s="73"/>
      <c r="N397" s="73"/>
      <c r="O397" s="117"/>
      <c r="P397" s="117"/>
      <c r="Q397" s="93"/>
      <c r="R397" s="93"/>
      <c r="S397" s="4"/>
      <c r="T397" s="87"/>
    </row>
    <row r="398" spans="1:20" s="13" customFormat="1" ht="30" customHeight="1">
      <c r="A398" s="2" t="s">
        <v>699</v>
      </c>
      <c r="B398" s="164" t="e">
        <f>IF(I398="SINAPI",VLOOKUP('PEM MONSENHOR MENDONÇA'!H398,SINAPI,2,),VLOOKUP('PEM MONSENHOR MENDONÇA'!H398,SETOP,3,))</f>
        <v>#REF!</v>
      </c>
      <c r="C398" s="164"/>
      <c r="D398" s="164"/>
      <c r="E398" s="164"/>
      <c r="F398" s="164"/>
      <c r="G398" s="164"/>
      <c r="H398" s="22">
        <v>39209</v>
      </c>
      <c r="I398" s="22" t="s">
        <v>149</v>
      </c>
      <c r="J398" s="22" t="e">
        <f>IF(I398="SINAPI",VLOOKUP('PEM MONSENHOR MENDONÇA'!H398,SINAPI,3,),VLOOKUP('PEM MONSENHOR MENDONÇA'!H398,SETOP,4,))</f>
        <v>#REF!</v>
      </c>
      <c r="K398" s="3">
        <v>3</v>
      </c>
      <c r="L398" s="3"/>
      <c r="M398" s="23" t="e">
        <f>IF(I398="SINAPI",VLOOKUP('PEM MONSENHOR MENDONÇA'!H398,SINAPI,4,),VLOOKUP('PEM MONSENHOR MENDONÇA'!H398,SETOP,5,))</f>
        <v>#REF!</v>
      </c>
      <c r="N398" s="23" t="e">
        <f t="shared" ref="N398:N443" si="255">ROUND(M398*(1+$C$7),2)</f>
        <v>#REF!</v>
      </c>
      <c r="O398" s="23" t="e">
        <f t="shared" ref="O398:O424" si="256">K398*M398</f>
        <v>#REF!</v>
      </c>
      <c r="P398" s="23" t="e">
        <f t="shared" ref="P398:P443" si="257">N398*K398</f>
        <v>#REF!</v>
      </c>
      <c r="Q398" s="93"/>
      <c r="R398" s="93"/>
      <c r="S398" s="4"/>
      <c r="T398" s="87"/>
    </row>
    <row r="399" spans="1:20" s="13" customFormat="1" ht="30" customHeight="1">
      <c r="A399" s="2" t="s">
        <v>700</v>
      </c>
      <c r="B399" s="164" t="e">
        <f>IF(I399="SINAPI",VLOOKUP('PEM MONSENHOR MENDONÇA'!H399,SINAPI,2,),VLOOKUP('PEM MONSENHOR MENDONÇA'!H399,SETOP,3,))</f>
        <v>#REF!</v>
      </c>
      <c r="C399" s="164"/>
      <c r="D399" s="164"/>
      <c r="E399" s="164"/>
      <c r="F399" s="164"/>
      <c r="G399" s="164"/>
      <c r="H399" s="22">
        <v>39175</v>
      </c>
      <c r="I399" s="22" t="s">
        <v>149</v>
      </c>
      <c r="J399" s="22" t="e">
        <f>IF(I399="SINAPI",VLOOKUP('PEM MONSENHOR MENDONÇA'!H399,SINAPI,3,),VLOOKUP('PEM MONSENHOR MENDONÇA'!H399,SETOP,4,))</f>
        <v>#REF!</v>
      </c>
      <c r="K399" s="3">
        <v>3</v>
      </c>
      <c r="L399" s="3"/>
      <c r="M399" s="23" t="e">
        <f>IF(I399="SINAPI",VLOOKUP('PEM MONSENHOR MENDONÇA'!H399,SINAPI,4,),VLOOKUP('PEM MONSENHOR MENDONÇA'!H399,SETOP,5,))</f>
        <v>#REF!</v>
      </c>
      <c r="N399" s="23" t="e">
        <f t="shared" si="255"/>
        <v>#REF!</v>
      </c>
      <c r="O399" s="23" t="e">
        <f t="shared" si="256"/>
        <v>#REF!</v>
      </c>
      <c r="P399" s="23" t="e">
        <f t="shared" si="257"/>
        <v>#REF!</v>
      </c>
      <c r="Q399" s="93"/>
      <c r="R399" s="93"/>
      <c r="S399" s="4"/>
      <c r="T399" s="87"/>
    </row>
    <row r="400" spans="1:20" s="13" customFormat="1" ht="30" customHeight="1">
      <c r="A400" s="2" t="s">
        <v>701</v>
      </c>
      <c r="B400" s="164" t="e">
        <f>IF(I400="SINAPI",VLOOKUP('PEM MONSENHOR MENDONÇA'!H400,SINAPI,2,),VLOOKUP('PEM MONSENHOR MENDONÇA'!H400,SETOP,3,))</f>
        <v>#REF!</v>
      </c>
      <c r="C400" s="164"/>
      <c r="D400" s="164"/>
      <c r="E400" s="164"/>
      <c r="F400" s="164"/>
      <c r="G400" s="164"/>
      <c r="H400" s="22">
        <v>1872</v>
      </c>
      <c r="I400" s="22" t="s">
        <v>149</v>
      </c>
      <c r="J400" s="22" t="e">
        <f>IF(I400="SINAPI",VLOOKUP('PEM MONSENHOR MENDONÇA'!H400,SINAPI,3,),VLOOKUP('PEM MONSENHOR MENDONÇA'!H400,SETOP,4,))</f>
        <v>#REF!</v>
      </c>
      <c r="K400" s="3">
        <v>4</v>
      </c>
      <c r="L400" s="3"/>
      <c r="M400" s="23" t="e">
        <f>IF(I400="SINAPI",VLOOKUP('PEM MONSENHOR MENDONÇA'!H400,SINAPI,4,),VLOOKUP('PEM MONSENHOR MENDONÇA'!H400,SETOP,5,))</f>
        <v>#REF!</v>
      </c>
      <c r="N400" s="23" t="e">
        <f t="shared" si="255"/>
        <v>#REF!</v>
      </c>
      <c r="O400" s="23" t="e">
        <f t="shared" si="256"/>
        <v>#REF!</v>
      </c>
      <c r="P400" s="23" t="e">
        <f t="shared" si="257"/>
        <v>#REF!</v>
      </c>
      <c r="Q400" s="93"/>
      <c r="R400" s="93"/>
      <c r="S400" s="4"/>
      <c r="T400" s="87"/>
    </row>
    <row r="401" spans="1:20" s="13" customFormat="1" ht="30" customHeight="1">
      <c r="A401" s="2" t="s">
        <v>702</v>
      </c>
      <c r="B401" s="164" t="e">
        <f>IF(I401="SINAPI",VLOOKUP('PEM MONSENHOR MENDONÇA'!H401,SINAPI,2,),VLOOKUP('PEM MONSENHOR MENDONÇA'!H401,SETOP,3,))</f>
        <v>#REF!</v>
      </c>
      <c r="C401" s="164"/>
      <c r="D401" s="164"/>
      <c r="E401" s="164"/>
      <c r="F401" s="164"/>
      <c r="G401" s="164"/>
      <c r="H401" s="22">
        <v>1871</v>
      </c>
      <c r="I401" s="22" t="s">
        <v>149</v>
      </c>
      <c r="J401" s="22" t="e">
        <f>IF(I401="SINAPI",VLOOKUP('PEM MONSENHOR MENDONÇA'!H401,SINAPI,3,),VLOOKUP('PEM MONSENHOR MENDONÇA'!H401,SETOP,4,))</f>
        <v>#REF!</v>
      </c>
      <c r="K401" s="3">
        <v>52</v>
      </c>
      <c r="L401" s="3"/>
      <c r="M401" s="23" t="e">
        <f>IF(I401="SINAPI",VLOOKUP('PEM MONSENHOR MENDONÇA'!H401,SINAPI,4,),VLOOKUP('PEM MONSENHOR MENDONÇA'!H401,SETOP,5,))</f>
        <v>#REF!</v>
      </c>
      <c r="N401" s="23" t="e">
        <f t="shared" si="255"/>
        <v>#REF!</v>
      </c>
      <c r="O401" s="23" t="e">
        <f t="shared" si="256"/>
        <v>#REF!</v>
      </c>
      <c r="P401" s="23" t="e">
        <f t="shared" si="257"/>
        <v>#REF!</v>
      </c>
      <c r="Q401" s="93"/>
      <c r="R401" s="93"/>
      <c r="S401" s="4"/>
      <c r="T401" s="87"/>
    </row>
    <row r="402" spans="1:20" s="13" customFormat="1" ht="30" customHeight="1">
      <c r="A402" s="2" t="s">
        <v>703</v>
      </c>
      <c r="B402" s="164" t="e">
        <f>IF(I402="SINAPI",VLOOKUP('PEM MONSENHOR MENDONÇA'!H402,SINAPI,2,),VLOOKUP('PEM MONSENHOR MENDONÇA'!H402,SETOP,3,))</f>
        <v>#REF!</v>
      </c>
      <c r="C402" s="164"/>
      <c r="D402" s="164"/>
      <c r="E402" s="164"/>
      <c r="F402" s="164"/>
      <c r="G402" s="164"/>
      <c r="H402" s="22">
        <v>95817</v>
      </c>
      <c r="I402" s="22" t="s">
        <v>149</v>
      </c>
      <c r="J402" s="22" t="e">
        <f>IF(I402="SINAPI",VLOOKUP('PEM MONSENHOR MENDONÇA'!H402,SINAPI,3,),VLOOKUP('PEM MONSENHOR MENDONÇA'!H402,SETOP,4,))</f>
        <v>#REF!</v>
      </c>
      <c r="K402" s="3">
        <v>125</v>
      </c>
      <c r="L402" s="3"/>
      <c r="M402" s="23" t="e">
        <f>IF(I402="SINAPI",VLOOKUP('PEM MONSENHOR MENDONÇA'!H402,SINAPI,4,),VLOOKUP('PEM MONSENHOR MENDONÇA'!H402,SETOP,5,))</f>
        <v>#REF!</v>
      </c>
      <c r="N402" s="23" t="e">
        <f t="shared" ref="N402" si="258">ROUND(M402*(1+$C$7),2)</f>
        <v>#REF!</v>
      </c>
      <c r="O402" s="23" t="e">
        <f t="shared" ref="O402" si="259">K402*M402</f>
        <v>#REF!</v>
      </c>
      <c r="P402" s="23" t="e">
        <f t="shared" ref="P402" si="260">N402*K402</f>
        <v>#REF!</v>
      </c>
      <c r="Q402" s="93"/>
      <c r="R402" s="93"/>
      <c r="S402" s="4"/>
      <c r="T402" s="87"/>
    </row>
    <row r="403" spans="1:20" s="13" customFormat="1" ht="30" customHeight="1">
      <c r="A403" s="2" t="s">
        <v>704</v>
      </c>
      <c r="B403" s="164" t="e">
        <f>IF(I403="SINAPI",VLOOKUP('PEM MONSENHOR MENDONÇA'!H403,SINAPI,2,),VLOOKUP('PEM MONSENHOR MENDONÇA'!H403,SETOP,3,))</f>
        <v>#REF!</v>
      </c>
      <c r="C403" s="164"/>
      <c r="D403" s="164"/>
      <c r="E403" s="164"/>
      <c r="F403" s="164"/>
      <c r="G403" s="164"/>
      <c r="H403" s="22">
        <v>95818</v>
      </c>
      <c r="I403" s="22" t="s">
        <v>149</v>
      </c>
      <c r="J403" s="22" t="e">
        <f>IF(I403="SINAPI",VLOOKUP('PEM MONSENHOR MENDONÇA'!H403,SINAPI,3,),VLOOKUP('PEM MONSENHOR MENDONÇA'!H403,SETOP,4,))</f>
        <v>#REF!</v>
      </c>
      <c r="K403" s="3">
        <v>2</v>
      </c>
      <c r="L403" s="3"/>
      <c r="M403" s="23" t="e">
        <f>IF(I403="SINAPI",VLOOKUP('PEM MONSENHOR MENDONÇA'!H403,SINAPI,4,),VLOOKUP('PEM MONSENHOR MENDONÇA'!H403,SETOP,5,))</f>
        <v>#REF!</v>
      </c>
      <c r="N403" s="23" t="e">
        <f t="shared" si="255"/>
        <v>#REF!</v>
      </c>
      <c r="O403" s="23" t="e">
        <f t="shared" si="256"/>
        <v>#REF!</v>
      </c>
      <c r="P403" s="23" t="e">
        <f t="shared" si="257"/>
        <v>#REF!</v>
      </c>
      <c r="Q403" s="93"/>
      <c r="R403" s="93"/>
      <c r="S403" s="4"/>
      <c r="T403" s="87"/>
    </row>
    <row r="404" spans="1:20" s="13" customFormat="1" ht="30" customHeight="1">
      <c r="A404" s="2" t="s">
        <v>705</v>
      </c>
      <c r="B404" s="164" t="e">
        <f>IF(I404="SINAPI",VLOOKUP('PEM MONSENHOR MENDONÇA'!H404,SINAPI,2,),VLOOKUP('PEM MONSENHOR MENDONÇA'!H404,SETOP,3,))</f>
        <v>#REF!</v>
      </c>
      <c r="C404" s="164"/>
      <c r="D404" s="164"/>
      <c r="E404" s="164"/>
      <c r="F404" s="164"/>
      <c r="G404" s="164"/>
      <c r="H404" s="22">
        <v>95817</v>
      </c>
      <c r="I404" s="22" t="s">
        <v>149</v>
      </c>
      <c r="J404" s="22" t="e">
        <f>IF(I404="SINAPI",VLOOKUP('PEM MONSENHOR MENDONÇA'!H404,SINAPI,3,),VLOOKUP('PEM MONSENHOR MENDONÇA'!H404,SETOP,4,))</f>
        <v>#REF!</v>
      </c>
      <c r="K404" s="3">
        <v>77</v>
      </c>
      <c r="L404" s="3"/>
      <c r="M404" s="23" t="e">
        <f>IF(I404="SINAPI",VLOOKUP('PEM MONSENHOR MENDONÇA'!H404,SINAPI,4,),VLOOKUP('PEM MONSENHOR MENDONÇA'!H404,SETOP,5,))</f>
        <v>#REF!</v>
      </c>
      <c r="N404" s="23" t="e">
        <f t="shared" ref="N404" si="261">ROUND(M404*(1+$C$7),2)</f>
        <v>#REF!</v>
      </c>
      <c r="O404" s="23" t="e">
        <f t="shared" ref="O404" si="262">K404*M404</f>
        <v>#REF!</v>
      </c>
      <c r="P404" s="23" t="e">
        <f t="shared" ref="P404" si="263">N404*K404</f>
        <v>#REF!</v>
      </c>
      <c r="Q404" s="93"/>
      <c r="R404" s="93"/>
      <c r="S404" s="4"/>
      <c r="T404" s="87"/>
    </row>
    <row r="405" spans="1:20" s="13" customFormat="1" ht="30" customHeight="1">
      <c r="A405" s="2" t="s">
        <v>706</v>
      </c>
      <c r="B405" s="164" t="e">
        <f>IF(I405="SINAPI",VLOOKUP('PEM MONSENHOR MENDONÇA'!H405,SINAPI,2,),VLOOKUP('PEM MONSENHOR MENDONÇA'!H405,SETOP,3,))</f>
        <v>#REF!</v>
      </c>
      <c r="C405" s="164"/>
      <c r="D405" s="164"/>
      <c r="E405" s="164"/>
      <c r="F405" s="164"/>
      <c r="G405" s="164"/>
      <c r="H405" s="22">
        <v>95779</v>
      </c>
      <c r="I405" s="22" t="s">
        <v>149</v>
      </c>
      <c r="J405" s="22" t="e">
        <f>IF(I405="SINAPI",VLOOKUP('PEM MONSENHOR MENDONÇA'!H405,SINAPI,3,),VLOOKUP('PEM MONSENHOR MENDONÇA'!H405,SETOP,4,))</f>
        <v>#REF!</v>
      </c>
      <c r="K405" s="3">
        <v>30</v>
      </c>
      <c r="L405" s="3"/>
      <c r="M405" s="23" t="e">
        <f>IF(I405="SINAPI",VLOOKUP('PEM MONSENHOR MENDONÇA'!H405,SINAPI,4,),VLOOKUP('PEM MONSENHOR MENDONÇA'!H405,SETOP,5,))</f>
        <v>#REF!</v>
      </c>
      <c r="N405" s="23" t="e">
        <f t="shared" ref="N405" si="264">ROUND(M405*(1+$C$7),2)</f>
        <v>#REF!</v>
      </c>
      <c r="O405" s="23" t="e">
        <f t="shared" ref="O405" si="265">K405*M405</f>
        <v>#REF!</v>
      </c>
      <c r="P405" s="23" t="e">
        <f t="shared" ref="P405" si="266">N405*K405</f>
        <v>#REF!</v>
      </c>
      <c r="Q405" s="93"/>
      <c r="R405" s="93"/>
      <c r="S405" s="4"/>
      <c r="T405" s="87"/>
    </row>
    <row r="406" spans="1:20" s="13" customFormat="1" ht="30" customHeight="1">
      <c r="A406" s="2" t="s">
        <v>707</v>
      </c>
      <c r="B406" s="164" t="e">
        <f>IF(I406="SINAPI",VLOOKUP('PEM MONSENHOR MENDONÇA'!H406,SINAPI,2,),VLOOKUP('PEM MONSENHOR MENDONÇA'!H406,SETOP,3,))</f>
        <v>#REF!</v>
      </c>
      <c r="C406" s="164"/>
      <c r="D406" s="164"/>
      <c r="E406" s="164"/>
      <c r="F406" s="164"/>
      <c r="G406" s="164"/>
      <c r="H406" s="22">
        <v>97559</v>
      </c>
      <c r="I406" s="22" t="s">
        <v>149</v>
      </c>
      <c r="J406" s="22" t="e">
        <f>IF(I406="SINAPI",VLOOKUP('PEM MONSENHOR MENDONÇA'!H406,SINAPI,3,),VLOOKUP('PEM MONSENHOR MENDONÇA'!H406,SETOP,4,))</f>
        <v>#REF!</v>
      </c>
      <c r="K406" s="3">
        <v>1</v>
      </c>
      <c r="L406" s="3"/>
      <c r="M406" s="23" t="e">
        <f>IF(I406="SINAPI",VLOOKUP('PEM MONSENHOR MENDONÇA'!H406,SINAPI,4,),VLOOKUP('PEM MONSENHOR MENDONÇA'!H406,SETOP,5,))</f>
        <v>#REF!</v>
      </c>
      <c r="N406" s="23" t="e">
        <f t="shared" si="255"/>
        <v>#REF!</v>
      </c>
      <c r="O406" s="23" t="e">
        <f t="shared" si="256"/>
        <v>#REF!</v>
      </c>
      <c r="P406" s="23" t="e">
        <f t="shared" si="257"/>
        <v>#REF!</v>
      </c>
      <c r="Q406" s="93"/>
      <c r="R406" s="93"/>
      <c r="S406" s="4"/>
      <c r="T406" s="87"/>
    </row>
    <row r="407" spans="1:20" s="13" customFormat="1" ht="30" customHeight="1">
      <c r="A407" s="2" t="s">
        <v>708</v>
      </c>
      <c r="B407" s="164" t="e">
        <f>IF(I407="SINAPI",VLOOKUP('PEM MONSENHOR MENDONÇA'!H407,SINAPI,2,),VLOOKUP('PEM MONSENHOR MENDONÇA'!H407,SETOP,3,))</f>
        <v>#REF!</v>
      </c>
      <c r="C407" s="164"/>
      <c r="D407" s="164"/>
      <c r="E407" s="164"/>
      <c r="F407" s="164"/>
      <c r="G407" s="164"/>
      <c r="H407" s="22">
        <v>1879</v>
      </c>
      <c r="I407" s="22" t="s">
        <v>149</v>
      </c>
      <c r="J407" s="22" t="e">
        <f>IF(I407="SINAPI",VLOOKUP('PEM MONSENHOR MENDONÇA'!H407,SINAPI,3,),VLOOKUP('PEM MONSENHOR MENDONÇA'!H407,SETOP,4,))</f>
        <v>#REF!</v>
      </c>
      <c r="K407" s="3">
        <v>1</v>
      </c>
      <c r="L407" s="3"/>
      <c r="M407" s="23" t="e">
        <f>IF(I407="SINAPI",VLOOKUP('PEM MONSENHOR MENDONÇA'!H407,SINAPI,4,),VLOOKUP('PEM MONSENHOR MENDONÇA'!H407,SETOP,5,))</f>
        <v>#REF!</v>
      </c>
      <c r="N407" s="23" t="e">
        <f t="shared" si="255"/>
        <v>#REF!</v>
      </c>
      <c r="O407" s="23" t="e">
        <f t="shared" si="256"/>
        <v>#REF!</v>
      </c>
      <c r="P407" s="23" t="e">
        <f t="shared" si="257"/>
        <v>#REF!</v>
      </c>
      <c r="Q407" s="93"/>
      <c r="R407" s="93"/>
      <c r="S407" s="4"/>
      <c r="T407" s="87"/>
    </row>
    <row r="408" spans="1:20" s="13" customFormat="1" ht="30" customHeight="1">
      <c r="A408" s="2" t="s">
        <v>709</v>
      </c>
      <c r="B408" s="164" t="e">
        <f>IF(I408="SINAPI",VLOOKUP('PEM MONSENHOR MENDONÇA'!H408,SINAPI,2,),VLOOKUP('PEM MONSENHOR MENDONÇA'!H408,SETOP,3,))</f>
        <v>#REF!</v>
      </c>
      <c r="C408" s="164"/>
      <c r="D408" s="164"/>
      <c r="E408" s="164"/>
      <c r="F408" s="164"/>
      <c r="G408" s="164"/>
      <c r="H408" s="22">
        <v>1892</v>
      </c>
      <c r="I408" s="22" t="s">
        <v>149</v>
      </c>
      <c r="J408" s="22" t="e">
        <f>IF(I408="SINAPI",VLOOKUP('PEM MONSENHOR MENDONÇA'!H408,SINAPI,3,),VLOOKUP('PEM MONSENHOR MENDONÇA'!H408,SETOP,4,))</f>
        <v>#REF!</v>
      </c>
      <c r="K408" s="3">
        <v>6</v>
      </c>
      <c r="L408" s="3"/>
      <c r="M408" s="23" t="e">
        <f>IF(I408="SINAPI",VLOOKUP('PEM MONSENHOR MENDONÇA'!H408,SINAPI,4,),VLOOKUP('PEM MONSENHOR MENDONÇA'!H408,SETOP,5,))</f>
        <v>#REF!</v>
      </c>
      <c r="N408" s="23" t="e">
        <f t="shared" ref="N408" si="267">ROUND(M408*(1+$C$7),2)</f>
        <v>#REF!</v>
      </c>
      <c r="O408" s="23" t="e">
        <f t="shared" ref="O408" si="268">K408*M408</f>
        <v>#REF!</v>
      </c>
      <c r="P408" s="23" t="e">
        <f t="shared" ref="P408" si="269">N408*K408</f>
        <v>#REF!</v>
      </c>
      <c r="Q408" s="93"/>
      <c r="R408" s="93"/>
      <c r="S408" s="4"/>
      <c r="T408" s="87"/>
    </row>
    <row r="409" spans="1:20" s="13" customFormat="1" ht="30" customHeight="1">
      <c r="A409" s="2" t="s">
        <v>710</v>
      </c>
      <c r="B409" s="164" t="e">
        <f>IF(I409="SINAPI",VLOOKUP('PEM MONSENHOR MENDONÇA'!H409,SINAPI,2,),VLOOKUP('PEM MONSENHOR MENDONÇA'!H409,SETOP,3,))</f>
        <v>#REF!</v>
      </c>
      <c r="C409" s="164"/>
      <c r="D409" s="164"/>
      <c r="E409" s="164"/>
      <c r="F409" s="164"/>
      <c r="G409" s="164"/>
      <c r="H409" s="22">
        <v>1891</v>
      </c>
      <c r="I409" s="22" t="s">
        <v>149</v>
      </c>
      <c r="J409" s="22" t="e">
        <f>IF(I409="SINAPI",VLOOKUP('PEM MONSENHOR MENDONÇA'!H409,SINAPI,3,),VLOOKUP('PEM MONSENHOR MENDONÇA'!H409,SETOP,4,))</f>
        <v>#REF!</v>
      </c>
      <c r="K409" s="3">
        <v>42</v>
      </c>
      <c r="L409" s="3"/>
      <c r="M409" s="23" t="e">
        <f>IF(I409="SINAPI",VLOOKUP('PEM MONSENHOR MENDONÇA'!H409,SINAPI,4,),VLOOKUP('PEM MONSENHOR MENDONÇA'!H409,SETOP,5,))</f>
        <v>#REF!</v>
      </c>
      <c r="N409" s="23" t="e">
        <f t="shared" si="255"/>
        <v>#REF!</v>
      </c>
      <c r="O409" s="23" t="e">
        <f t="shared" si="256"/>
        <v>#REF!</v>
      </c>
      <c r="P409" s="23" t="e">
        <f t="shared" si="257"/>
        <v>#REF!</v>
      </c>
      <c r="Q409" s="93"/>
      <c r="R409" s="93"/>
      <c r="S409" s="4"/>
      <c r="T409" s="87"/>
    </row>
    <row r="410" spans="1:20" s="13" customFormat="1" ht="30" customHeight="1">
      <c r="A410" s="2" t="s">
        <v>711</v>
      </c>
      <c r="B410" s="164" t="s">
        <v>215</v>
      </c>
      <c r="C410" s="164"/>
      <c r="D410" s="164"/>
      <c r="E410" s="164"/>
      <c r="F410" s="164"/>
      <c r="G410" s="164"/>
      <c r="H410" s="22">
        <v>39208</v>
      </c>
      <c r="I410" s="22" t="s">
        <v>149</v>
      </c>
      <c r="J410" s="22" t="e">
        <f>IF(I410="SINAPI",VLOOKUP('PEM MONSENHOR MENDONÇA'!H410,SINAPI,3,),VLOOKUP('PEM MONSENHOR MENDONÇA'!H410,SETOP,4,))</f>
        <v>#REF!</v>
      </c>
      <c r="K410" s="3">
        <v>12</v>
      </c>
      <c r="L410" s="3"/>
      <c r="M410" s="23" t="e">
        <f>IF(I410="SINAPI",VLOOKUP('PEM MONSENHOR MENDONÇA'!H410,SINAPI,4,),VLOOKUP('PEM MONSENHOR MENDONÇA'!H410,SETOP,5,))</f>
        <v>#REF!</v>
      </c>
      <c r="N410" s="23" t="e">
        <f t="shared" si="255"/>
        <v>#REF!</v>
      </c>
      <c r="O410" s="23" t="e">
        <f t="shared" si="256"/>
        <v>#REF!</v>
      </c>
      <c r="P410" s="23" t="e">
        <f t="shared" si="257"/>
        <v>#REF!</v>
      </c>
      <c r="Q410" s="93"/>
      <c r="R410" s="93"/>
      <c r="S410" s="4"/>
      <c r="T410" s="87"/>
    </row>
    <row r="411" spans="1:20" s="13" customFormat="1" ht="30" customHeight="1">
      <c r="A411" s="2" t="s">
        <v>712</v>
      </c>
      <c r="B411" s="164" t="e">
        <f>IF(I411="SINAPI",VLOOKUP('PEM MONSENHOR MENDONÇA'!H411,SINAPI,2,),VLOOKUP('PEM MONSENHOR MENDONÇA'!H411,SETOP,3,))</f>
        <v>#REF!</v>
      </c>
      <c r="C411" s="164"/>
      <c r="D411" s="164"/>
      <c r="E411" s="164"/>
      <c r="F411" s="164"/>
      <c r="G411" s="164"/>
      <c r="H411" s="22">
        <v>11945</v>
      </c>
      <c r="I411" s="22" t="s">
        <v>149</v>
      </c>
      <c r="J411" s="22" t="e">
        <f>IF(I411="SINAPI",VLOOKUP('PEM MONSENHOR MENDONÇA'!H411,SINAPI,3,),VLOOKUP('PEM MONSENHOR MENDONÇA'!H411,SETOP,4,))</f>
        <v>#REF!</v>
      </c>
      <c r="K411" s="3">
        <v>1096</v>
      </c>
      <c r="L411" s="3"/>
      <c r="M411" s="23" t="e">
        <f>IF(I411="SINAPI",VLOOKUP('PEM MONSENHOR MENDONÇA'!H411,SINAPI,4,),VLOOKUP('PEM MONSENHOR MENDONÇA'!H411,SETOP,5,))</f>
        <v>#REF!</v>
      </c>
      <c r="N411" s="23" t="e">
        <f t="shared" ref="N411" si="270">ROUND(M411*(1+$C$7),2)</f>
        <v>#REF!</v>
      </c>
      <c r="O411" s="23" t="e">
        <f t="shared" ref="O411" si="271">K411*M411</f>
        <v>#REF!</v>
      </c>
      <c r="P411" s="23" t="e">
        <f t="shared" ref="P411" si="272">N411*K411</f>
        <v>#REF!</v>
      </c>
      <c r="Q411" s="93"/>
      <c r="R411" s="93"/>
      <c r="S411" s="4"/>
      <c r="T411" s="87"/>
    </row>
    <row r="412" spans="1:20" s="13" customFormat="1" ht="30" customHeight="1">
      <c r="A412" s="2" t="s">
        <v>713</v>
      </c>
      <c r="B412" s="164" t="e">
        <f>IF(I412="SINAPI",VLOOKUP('PEM MONSENHOR MENDONÇA'!H412,SINAPI,2,),VLOOKUP('PEM MONSENHOR MENDONÇA'!H412,SETOP,3,))</f>
        <v>#REF!</v>
      </c>
      <c r="C412" s="164"/>
      <c r="D412" s="164"/>
      <c r="E412" s="164"/>
      <c r="F412" s="164"/>
      <c r="G412" s="164"/>
      <c r="H412" s="22">
        <v>4375</v>
      </c>
      <c r="I412" s="22" t="s">
        <v>149</v>
      </c>
      <c r="J412" s="22" t="e">
        <f>IF(I412="SINAPI",VLOOKUP('PEM MONSENHOR MENDONÇA'!H412,SINAPI,3,),VLOOKUP('PEM MONSENHOR MENDONÇA'!H412,SETOP,4,))</f>
        <v>#REF!</v>
      </c>
      <c r="K412" s="3">
        <v>68</v>
      </c>
      <c r="L412" s="3"/>
      <c r="M412" s="23" t="e">
        <f>IF(I412="SINAPI",VLOOKUP('PEM MONSENHOR MENDONÇA'!H412,SINAPI,4,),VLOOKUP('PEM MONSENHOR MENDONÇA'!H412,SETOP,5,))</f>
        <v>#REF!</v>
      </c>
      <c r="N412" s="23" t="e">
        <f t="shared" si="255"/>
        <v>#REF!</v>
      </c>
      <c r="O412" s="23" t="e">
        <f t="shared" si="256"/>
        <v>#REF!</v>
      </c>
      <c r="P412" s="23" t="e">
        <f t="shared" si="257"/>
        <v>#REF!</v>
      </c>
      <c r="Q412" s="93"/>
      <c r="R412" s="93"/>
      <c r="S412" s="4"/>
      <c r="T412" s="87"/>
    </row>
    <row r="413" spans="1:20" s="13" customFormat="1" ht="30" customHeight="1">
      <c r="A413" s="2" t="s">
        <v>714</v>
      </c>
      <c r="B413" s="164" t="s">
        <v>312</v>
      </c>
      <c r="C413" s="164"/>
      <c r="D413" s="164"/>
      <c r="E413" s="164"/>
      <c r="F413" s="164"/>
      <c r="G413" s="164"/>
      <c r="H413" s="22">
        <v>4377</v>
      </c>
      <c r="I413" s="22" t="s">
        <v>149</v>
      </c>
      <c r="J413" s="22" t="e">
        <f>IF(I413="SINAPI",VLOOKUP('PEM MONSENHOR MENDONÇA'!H413,SINAPI,3,),VLOOKUP('PEM MONSENHOR MENDONÇA'!H413,SETOP,4,))</f>
        <v>#REF!</v>
      </c>
      <c r="K413" s="3">
        <v>1096</v>
      </c>
      <c r="L413" s="3"/>
      <c r="M413" s="23" t="e">
        <f>IF(I413="SINAPI",VLOOKUP('PEM MONSENHOR MENDONÇA'!H413,SINAPI,4,),VLOOKUP('PEM MONSENHOR MENDONÇA'!H413,SETOP,5,))</f>
        <v>#REF!</v>
      </c>
      <c r="N413" s="23" t="e">
        <f t="shared" si="255"/>
        <v>#REF!</v>
      </c>
      <c r="O413" s="23" t="e">
        <f t="shared" si="256"/>
        <v>#REF!</v>
      </c>
      <c r="P413" s="23" t="e">
        <f t="shared" si="257"/>
        <v>#REF!</v>
      </c>
      <c r="Q413" s="93"/>
      <c r="R413" s="93"/>
      <c r="S413" s="4"/>
      <c r="T413" s="87"/>
    </row>
    <row r="414" spans="1:20" s="13" customFormat="1" ht="30" customHeight="1">
      <c r="A414" s="2" t="s">
        <v>715</v>
      </c>
      <c r="B414" s="164" t="e">
        <f>IF(I414="SINAPI",VLOOKUP('PEM MONSENHOR MENDONÇA'!H414,SINAPI,2,),VLOOKUP('PEM MONSENHOR MENDONÇA'!H414,SETOP,3,))</f>
        <v>#REF!</v>
      </c>
      <c r="C414" s="164"/>
      <c r="D414" s="164"/>
      <c r="E414" s="164"/>
      <c r="F414" s="164"/>
      <c r="G414" s="164"/>
      <c r="H414" s="22">
        <v>4377</v>
      </c>
      <c r="I414" s="22" t="s">
        <v>149</v>
      </c>
      <c r="J414" s="22" t="e">
        <f>IF(I414="SINAPI",VLOOKUP('PEM MONSENHOR MENDONÇA'!H414,SINAPI,3,),VLOOKUP('PEM MONSENHOR MENDONÇA'!H414,SETOP,4,))</f>
        <v>#REF!</v>
      </c>
      <c r="K414" s="3">
        <v>56</v>
      </c>
      <c r="L414" s="3"/>
      <c r="M414" s="23" t="e">
        <f>IF(I414="SINAPI",VLOOKUP('PEM MONSENHOR MENDONÇA'!H414,SINAPI,4,),VLOOKUP('PEM MONSENHOR MENDONÇA'!H414,SETOP,5,))</f>
        <v>#REF!</v>
      </c>
      <c r="N414" s="23" t="e">
        <f t="shared" ref="N414" si="273">ROUND(M414*(1+$C$7),2)</f>
        <v>#REF!</v>
      </c>
      <c r="O414" s="23" t="e">
        <f t="shared" ref="O414" si="274">K414*M414</f>
        <v>#REF!</v>
      </c>
      <c r="P414" s="23" t="e">
        <f t="shared" ref="P414" si="275">N414*K414</f>
        <v>#REF!</v>
      </c>
      <c r="Q414" s="93"/>
      <c r="R414" s="93"/>
      <c r="S414" s="4"/>
      <c r="T414" s="87"/>
    </row>
    <row r="415" spans="1:20" s="13" customFormat="1" ht="30" customHeight="1">
      <c r="A415" s="2" t="s">
        <v>716</v>
      </c>
      <c r="B415" s="164" t="s">
        <v>313</v>
      </c>
      <c r="C415" s="164"/>
      <c r="D415" s="164"/>
      <c r="E415" s="164"/>
      <c r="F415" s="164"/>
      <c r="G415" s="164"/>
      <c r="H415" s="22">
        <v>4377</v>
      </c>
      <c r="I415" s="22" t="s">
        <v>149</v>
      </c>
      <c r="J415" s="22" t="e">
        <f>IF(I415="SINAPI",VLOOKUP('PEM MONSENHOR MENDONÇA'!H415,SINAPI,3,),VLOOKUP('PEM MONSENHOR MENDONÇA'!H415,SETOP,4,))</f>
        <v>#REF!</v>
      </c>
      <c r="K415" s="3">
        <v>12</v>
      </c>
      <c r="L415" s="3"/>
      <c r="M415" s="23" t="e">
        <f>IF(I415="SINAPI",VLOOKUP('PEM MONSENHOR MENDONÇA'!H415,SINAPI,4,),VLOOKUP('PEM MONSENHOR MENDONÇA'!H415,SETOP,5,))</f>
        <v>#REF!</v>
      </c>
      <c r="N415" s="23" t="e">
        <f t="shared" si="255"/>
        <v>#REF!</v>
      </c>
      <c r="O415" s="23" t="e">
        <f t="shared" si="256"/>
        <v>#REF!</v>
      </c>
      <c r="P415" s="23" t="e">
        <f t="shared" si="257"/>
        <v>#REF!</v>
      </c>
      <c r="Q415" s="93"/>
      <c r="R415" s="93"/>
      <c r="S415" s="4"/>
      <c r="T415" s="87"/>
    </row>
    <row r="416" spans="1:20" s="13" customFormat="1" ht="30" customHeight="1">
      <c r="A416" s="2" t="s">
        <v>717</v>
      </c>
      <c r="B416" s="164" t="e">
        <f>IF(I416="SINAPI",VLOOKUP('PEM MONSENHOR MENDONÇA'!H416,SINAPI,2,),VLOOKUP('PEM MONSENHOR MENDONÇA'!H416,SETOP,3,))</f>
        <v>#REF!</v>
      </c>
      <c r="C416" s="164"/>
      <c r="D416" s="164"/>
      <c r="E416" s="164"/>
      <c r="F416" s="164"/>
      <c r="G416" s="164"/>
      <c r="H416" s="22" t="s">
        <v>59</v>
      </c>
      <c r="I416" s="22" t="s">
        <v>33</v>
      </c>
      <c r="J416" s="22" t="e">
        <f>IF(I416="SINAPI",VLOOKUP('PEM MONSENHOR MENDONÇA'!H416,SINAPI,3,),VLOOKUP('PEM MONSENHOR MENDONÇA'!H416,SETOP,4,))</f>
        <v>#REF!</v>
      </c>
      <c r="K416" s="3">
        <v>2.2999999999999998</v>
      </c>
      <c r="L416" s="3"/>
      <c r="M416" s="23" t="e">
        <f>IF(I416="SINAPI",VLOOKUP('PEM MONSENHOR MENDONÇA'!H416,SINAPI,4,),VLOOKUP('PEM MONSENHOR MENDONÇA'!H416,SETOP,5,))</f>
        <v>#REF!</v>
      </c>
      <c r="N416" s="23" t="e">
        <f t="shared" si="255"/>
        <v>#REF!</v>
      </c>
      <c r="O416" s="23" t="e">
        <f t="shared" si="256"/>
        <v>#REF!</v>
      </c>
      <c r="P416" s="23" t="e">
        <f t="shared" si="257"/>
        <v>#REF!</v>
      </c>
      <c r="Q416" s="93"/>
      <c r="R416" s="93"/>
      <c r="S416" s="4"/>
      <c r="T416" s="87"/>
    </row>
    <row r="417" spans="1:20" s="13" customFormat="1" ht="30" customHeight="1">
      <c r="A417" s="2" t="s">
        <v>718</v>
      </c>
      <c r="B417" s="164" t="e">
        <f>IF(I417="SINAPI",VLOOKUP('PEM MONSENHOR MENDONÇA'!H417,SINAPI,2,),VLOOKUP('PEM MONSENHOR MENDONÇA'!H417,SETOP,3,))</f>
        <v>#REF!</v>
      </c>
      <c r="C417" s="164"/>
      <c r="D417" s="164"/>
      <c r="E417" s="164"/>
      <c r="F417" s="164"/>
      <c r="G417" s="164"/>
      <c r="H417" s="22" t="s">
        <v>60</v>
      </c>
      <c r="I417" s="22" t="s">
        <v>33</v>
      </c>
      <c r="J417" s="22" t="e">
        <f>IF(I417="SINAPI",VLOOKUP('PEM MONSENHOR MENDONÇA'!H417,SINAPI,3,),VLOOKUP('PEM MONSENHOR MENDONÇA'!H417,SETOP,4,))</f>
        <v>#REF!</v>
      </c>
      <c r="K417" s="3">
        <v>9.1999999999999993</v>
      </c>
      <c r="L417" s="3"/>
      <c r="M417" s="23" t="e">
        <f>IF(I417="SINAPI",VLOOKUP('PEM MONSENHOR MENDONÇA'!H417,SINAPI,4,),VLOOKUP('PEM MONSENHOR MENDONÇA'!H417,SETOP,5,))</f>
        <v>#REF!</v>
      </c>
      <c r="N417" s="23" t="e">
        <f t="shared" si="255"/>
        <v>#REF!</v>
      </c>
      <c r="O417" s="23" t="e">
        <f t="shared" si="256"/>
        <v>#REF!</v>
      </c>
      <c r="P417" s="23" t="e">
        <f t="shared" si="257"/>
        <v>#REF!</v>
      </c>
      <c r="Q417" s="93"/>
      <c r="R417" s="93"/>
      <c r="S417" s="4"/>
      <c r="T417" s="87"/>
    </row>
    <row r="418" spans="1:20" s="13" customFormat="1" ht="30" customHeight="1">
      <c r="A418" s="2" t="s">
        <v>719</v>
      </c>
      <c r="B418" s="164" t="e">
        <f>IF(I418="SINAPI",VLOOKUP('PEM MONSENHOR MENDONÇA'!H418,SINAPI,2,),VLOOKUP('PEM MONSENHOR MENDONÇA'!H418,SETOP,3,))</f>
        <v>#REF!</v>
      </c>
      <c r="C418" s="164"/>
      <c r="D418" s="164"/>
      <c r="E418" s="164"/>
      <c r="F418" s="164"/>
      <c r="G418" s="164"/>
      <c r="H418" s="22" t="s">
        <v>62</v>
      </c>
      <c r="I418" s="22" t="s">
        <v>33</v>
      </c>
      <c r="J418" s="22" t="e">
        <f>IF(I418="SINAPI",VLOOKUP('PEM MONSENHOR MENDONÇA'!H418,SINAPI,3,),VLOOKUP('PEM MONSENHOR MENDONÇA'!H418,SETOP,4,))</f>
        <v>#REF!</v>
      </c>
      <c r="K418" s="3">
        <v>1278.29</v>
      </c>
      <c r="L418" s="3"/>
      <c r="M418" s="23" t="e">
        <f>IF(I418="SINAPI",VLOOKUP('PEM MONSENHOR MENDONÇA'!H418,SINAPI,4,),VLOOKUP('PEM MONSENHOR MENDONÇA'!H418,SETOP,5,))</f>
        <v>#REF!</v>
      </c>
      <c r="N418" s="23" t="e">
        <f t="shared" si="255"/>
        <v>#REF!</v>
      </c>
      <c r="O418" s="23" t="e">
        <f t="shared" si="256"/>
        <v>#REF!</v>
      </c>
      <c r="P418" s="23" t="e">
        <f t="shared" si="257"/>
        <v>#REF!</v>
      </c>
      <c r="Q418" s="93"/>
      <c r="R418" s="93"/>
      <c r="S418" s="4"/>
      <c r="T418" s="87"/>
    </row>
    <row r="419" spans="1:20" s="13" customFormat="1" ht="30" customHeight="1">
      <c r="A419" s="2" t="s">
        <v>720</v>
      </c>
      <c r="B419" s="164" t="e">
        <f>IF(I419="SINAPI",VLOOKUP('PEM MONSENHOR MENDONÇA'!H419,SINAPI,2,),VLOOKUP('PEM MONSENHOR MENDONÇA'!H419,SETOP,3,))</f>
        <v>#REF!</v>
      </c>
      <c r="C419" s="164"/>
      <c r="D419" s="164"/>
      <c r="E419" s="164"/>
      <c r="F419" s="164"/>
      <c r="G419" s="164"/>
      <c r="H419" s="22" t="s">
        <v>61</v>
      </c>
      <c r="I419" s="22" t="s">
        <v>33</v>
      </c>
      <c r="J419" s="22" t="e">
        <f>IF(I419="SINAPI",VLOOKUP('PEM MONSENHOR MENDONÇA'!H419,SINAPI,3,),VLOOKUP('PEM MONSENHOR MENDONÇA'!H419,SETOP,4,))</f>
        <v>#REF!</v>
      </c>
      <c r="K419" s="3">
        <v>181.5</v>
      </c>
      <c r="L419" s="3"/>
      <c r="M419" s="23" t="e">
        <f>IF(I419="SINAPI",VLOOKUP('PEM MONSENHOR MENDONÇA'!H419,SINAPI,4,),VLOOKUP('PEM MONSENHOR MENDONÇA'!H419,SETOP,5,))</f>
        <v>#REF!</v>
      </c>
      <c r="N419" s="23" t="e">
        <f t="shared" ref="N419:N421" si="276">ROUND(M419*(1+$C$7),2)</f>
        <v>#REF!</v>
      </c>
      <c r="O419" s="23" t="e">
        <f t="shared" ref="O419:O421" si="277">K419*M419</f>
        <v>#REF!</v>
      </c>
      <c r="P419" s="23" t="e">
        <f t="shared" ref="P419:P421" si="278">N419*K419</f>
        <v>#REF!</v>
      </c>
      <c r="Q419" s="93"/>
      <c r="R419" s="93"/>
      <c r="S419" s="4"/>
      <c r="T419" s="87"/>
    </row>
    <row r="420" spans="1:20" s="13" customFormat="1" ht="30" customHeight="1">
      <c r="A420" s="2" t="s">
        <v>721</v>
      </c>
      <c r="B420" s="164" t="e">
        <f>IF(I420="SINAPI",VLOOKUP('PEM MONSENHOR MENDONÇA'!H420,SINAPI,2,),VLOOKUP('PEM MONSENHOR MENDONÇA'!H420,SETOP,3,))</f>
        <v>#REF!</v>
      </c>
      <c r="C420" s="164"/>
      <c r="D420" s="164"/>
      <c r="E420" s="164"/>
      <c r="F420" s="164"/>
      <c r="G420" s="164"/>
      <c r="H420" s="22" t="s">
        <v>63</v>
      </c>
      <c r="I420" s="22" t="s">
        <v>33</v>
      </c>
      <c r="J420" s="22" t="e">
        <f>IF(I420="SINAPI",VLOOKUP('PEM MONSENHOR MENDONÇA'!H420,SINAPI,3,),VLOOKUP('PEM MONSENHOR MENDONÇA'!H420,SETOP,4,))</f>
        <v>#REF!</v>
      </c>
      <c r="K420" s="3">
        <v>53</v>
      </c>
      <c r="L420" s="3"/>
      <c r="M420" s="23" t="e">
        <f>IF(I420="SINAPI",VLOOKUP('PEM MONSENHOR MENDONÇA'!H420,SINAPI,4,),VLOOKUP('PEM MONSENHOR MENDONÇA'!H420,SETOP,5,))</f>
        <v>#REF!</v>
      </c>
      <c r="N420" s="23" t="e">
        <f t="shared" si="276"/>
        <v>#REF!</v>
      </c>
      <c r="O420" s="23" t="e">
        <f t="shared" si="277"/>
        <v>#REF!</v>
      </c>
      <c r="P420" s="23" t="e">
        <f t="shared" si="278"/>
        <v>#REF!</v>
      </c>
      <c r="Q420" s="93"/>
      <c r="R420" s="93"/>
      <c r="S420" s="4"/>
      <c r="T420" s="87"/>
    </row>
    <row r="421" spans="1:20" s="13" customFormat="1" ht="30" customHeight="1">
      <c r="A421" s="2" t="s">
        <v>722</v>
      </c>
      <c r="B421" s="164" t="e">
        <f>IF(I421="SINAPI",VLOOKUP('PEM MONSENHOR MENDONÇA'!H421,SINAPI,2,),VLOOKUP('PEM MONSENHOR MENDONÇA'!H421,SETOP,3,))</f>
        <v>#REF!</v>
      </c>
      <c r="C421" s="164"/>
      <c r="D421" s="164"/>
      <c r="E421" s="164"/>
      <c r="F421" s="164"/>
      <c r="G421" s="164"/>
      <c r="H421" s="22" t="s">
        <v>64</v>
      </c>
      <c r="I421" s="22" t="s">
        <v>33</v>
      </c>
      <c r="J421" s="22" t="e">
        <f>IF(I421="SINAPI",VLOOKUP('PEM MONSENHOR MENDONÇA'!H421,SINAPI,3,),VLOOKUP('PEM MONSENHOR MENDONÇA'!H421,SETOP,4,))</f>
        <v>#REF!</v>
      </c>
      <c r="K421" s="3">
        <v>799.2</v>
      </c>
      <c r="L421" s="3"/>
      <c r="M421" s="23" t="e">
        <f>IF(I421="SINAPI",VLOOKUP('PEM MONSENHOR MENDONÇA'!H421,SINAPI,4,),VLOOKUP('PEM MONSENHOR MENDONÇA'!H421,SETOP,5,))</f>
        <v>#REF!</v>
      </c>
      <c r="N421" s="23" t="e">
        <f t="shared" si="276"/>
        <v>#REF!</v>
      </c>
      <c r="O421" s="23" t="e">
        <f t="shared" si="277"/>
        <v>#REF!</v>
      </c>
      <c r="P421" s="23" t="e">
        <f t="shared" si="278"/>
        <v>#REF!</v>
      </c>
      <c r="Q421" s="93"/>
      <c r="R421" s="93"/>
      <c r="S421" s="4"/>
      <c r="T421" s="87"/>
    </row>
    <row r="422" spans="1:20" s="13" customFormat="1" ht="30" customHeight="1">
      <c r="A422" s="2" t="s">
        <v>723</v>
      </c>
      <c r="B422" s="164" t="e">
        <f>IF(I422="SINAPI",VLOOKUP('PEM MONSENHOR MENDONÇA'!H422,SINAPI,2,),VLOOKUP('PEM MONSENHOR MENDONÇA'!H422,SETOP,3,))</f>
        <v>#REF!</v>
      </c>
      <c r="C422" s="164"/>
      <c r="D422" s="164"/>
      <c r="E422" s="164"/>
      <c r="F422" s="164"/>
      <c r="G422" s="164"/>
      <c r="H422" s="22" t="s">
        <v>65</v>
      </c>
      <c r="I422" s="22" t="s">
        <v>33</v>
      </c>
      <c r="J422" s="22" t="e">
        <f>IF(I422="SINAPI",VLOOKUP('PEM MONSENHOR MENDONÇA'!H422,SINAPI,3,),VLOOKUP('PEM MONSENHOR MENDONÇA'!H422,SETOP,4,))</f>
        <v>#REF!</v>
      </c>
      <c r="K422" s="3">
        <v>212</v>
      </c>
      <c r="L422" s="3"/>
      <c r="M422" s="23" t="e">
        <f>IF(I422="SINAPI",VLOOKUP('PEM MONSENHOR MENDONÇA'!H422,SINAPI,4,),VLOOKUP('PEM MONSENHOR MENDONÇA'!H422,SETOP,5,))</f>
        <v>#REF!</v>
      </c>
      <c r="N422" s="23" t="e">
        <f t="shared" si="255"/>
        <v>#REF!</v>
      </c>
      <c r="O422" s="23" t="e">
        <f t="shared" si="256"/>
        <v>#REF!</v>
      </c>
      <c r="P422" s="23" t="e">
        <f t="shared" si="257"/>
        <v>#REF!</v>
      </c>
      <c r="Q422" s="93"/>
      <c r="R422" s="93"/>
      <c r="S422" s="4"/>
      <c r="T422" s="87"/>
    </row>
    <row r="423" spans="1:20" s="13" customFormat="1" ht="30" customHeight="1">
      <c r="A423" s="2" t="s">
        <v>724</v>
      </c>
      <c r="B423" s="164" t="e">
        <f>IF(I423="SINAPI",VLOOKUP('PEM MONSENHOR MENDONÇA'!H423,SINAPI,2,),VLOOKUP('PEM MONSENHOR MENDONÇA'!H423,SETOP,3,))</f>
        <v>#REF!</v>
      </c>
      <c r="C423" s="164"/>
      <c r="D423" s="164"/>
      <c r="E423" s="164"/>
      <c r="F423" s="164"/>
      <c r="G423" s="164"/>
      <c r="H423" s="22" t="s">
        <v>66</v>
      </c>
      <c r="I423" s="22" t="s">
        <v>33</v>
      </c>
      <c r="J423" s="22" t="e">
        <f>IF(I423="SINAPI",VLOOKUP('PEM MONSENHOR MENDONÇA'!H423,SINAPI,3,),VLOOKUP('PEM MONSENHOR MENDONÇA'!H423,SETOP,4,))</f>
        <v>#REF!</v>
      </c>
      <c r="K423" s="3">
        <v>1030.5999999999999</v>
      </c>
      <c r="L423" s="3"/>
      <c r="M423" s="23" t="e">
        <f>IF(I423="SINAPI",VLOOKUP('PEM MONSENHOR MENDONÇA'!H423,SINAPI,4,),VLOOKUP('PEM MONSENHOR MENDONÇA'!H423,SETOP,5,))</f>
        <v>#REF!</v>
      </c>
      <c r="N423" s="23" t="e">
        <f t="shared" si="255"/>
        <v>#REF!</v>
      </c>
      <c r="O423" s="23" t="e">
        <f t="shared" si="256"/>
        <v>#REF!</v>
      </c>
      <c r="P423" s="23" t="e">
        <f t="shared" si="257"/>
        <v>#REF!</v>
      </c>
      <c r="Q423" s="93"/>
      <c r="R423" s="93"/>
      <c r="S423" s="4"/>
      <c r="T423" s="87"/>
    </row>
    <row r="424" spans="1:20" s="13" customFormat="1" ht="30" customHeight="1">
      <c r="A424" s="2" t="s">
        <v>725</v>
      </c>
      <c r="B424" s="164" t="e">
        <f>IF(I424="SINAPI",VLOOKUP('PEM MONSENHOR MENDONÇA'!H424,SINAPI,2,),VLOOKUP('PEM MONSENHOR MENDONÇA'!H424,SETOP,3,))</f>
        <v>#REF!</v>
      </c>
      <c r="C424" s="164"/>
      <c r="D424" s="164"/>
      <c r="E424" s="164"/>
      <c r="F424" s="164"/>
      <c r="G424" s="164"/>
      <c r="H424" s="22" t="s">
        <v>67</v>
      </c>
      <c r="I424" s="22" t="s">
        <v>33</v>
      </c>
      <c r="J424" s="22" t="e">
        <f>IF(I424="SINAPI",VLOOKUP('PEM MONSENHOR MENDONÇA'!H424,SINAPI,3,),VLOOKUP('PEM MONSENHOR MENDONÇA'!H424,SETOP,4,))</f>
        <v>#REF!</v>
      </c>
      <c r="K424" s="3">
        <v>148.65</v>
      </c>
      <c r="L424" s="3"/>
      <c r="M424" s="23" t="e">
        <f>IF(I424="SINAPI",VLOOKUP('PEM MONSENHOR MENDONÇA'!H424,SINAPI,4,),VLOOKUP('PEM MONSENHOR MENDONÇA'!H424,SETOP,5,))</f>
        <v>#REF!</v>
      </c>
      <c r="N424" s="23" t="e">
        <f t="shared" si="255"/>
        <v>#REF!</v>
      </c>
      <c r="O424" s="23" t="e">
        <f t="shared" si="256"/>
        <v>#REF!</v>
      </c>
      <c r="P424" s="23" t="e">
        <f t="shared" si="257"/>
        <v>#REF!</v>
      </c>
      <c r="Q424" s="93"/>
      <c r="R424" s="93"/>
      <c r="S424" s="4"/>
      <c r="T424" s="87"/>
    </row>
    <row r="425" spans="1:20" s="13" customFormat="1" ht="30" customHeight="1">
      <c r="A425" s="2" t="s">
        <v>726</v>
      </c>
      <c r="B425" s="164" t="e">
        <f>IF(I425="SINAPI",VLOOKUP('PEM MONSENHOR MENDONÇA'!H425,SINAPI,2,),VLOOKUP('PEM MONSENHOR MENDONÇA'!H425,SETOP,3,))</f>
        <v>#REF!</v>
      </c>
      <c r="C425" s="164"/>
      <c r="D425" s="164"/>
      <c r="E425" s="164"/>
      <c r="F425" s="164"/>
      <c r="G425" s="164"/>
      <c r="H425" s="22" t="s">
        <v>71</v>
      </c>
      <c r="I425" s="22" t="s">
        <v>33</v>
      </c>
      <c r="J425" s="22" t="e">
        <f>IF(I425="SINAPI",VLOOKUP('PEM MONSENHOR MENDONÇA'!H425,SINAPI,3,),VLOOKUP('PEM MONSENHOR MENDONÇA'!H425,SETOP,4,))</f>
        <v>#REF!</v>
      </c>
      <c r="K425" s="3">
        <v>5</v>
      </c>
      <c r="L425" s="3"/>
      <c r="M425" s="23" t="e">
        <f>IF(I425="SINAPI",VLOOKUP('PEM MONSENHOR MENDONÇA'!H425,SINAPI,4,),VLOOKUP('PEM MONSENHOR MENDONÇA'!H425,SETOP,5,))</f>
        <v>#REF!</v>
      </c>
      <c r="N425" s="23" t="e">
        <f t="shared" si="255"/>
        <v>#REF!</v>
      </c>
      <c r="O425" s="23" t="e">
        <f t="shared" ref="O425:O443" si="279">K425*M425</f>
        <v>#REF!</v>
      </c>
      <c r="P425" s="23" t="e">
        <f t="shared" si="257"/>
        <v>#REF!</v>
      </c>
      <c r="Q425" s="93"/>
      <c r="R425" s="93"/>
      <c r="S425" s="4"/>
      <c r="T425" s="87"/>
    </row>
    <row r="426" spans="1:20" s="13" customFormat="1" ht="30" customHeight="1">
      <c r="A426" s="2" t="s">
        <v>727</v>
      </c>
      <c r="B426" s="164" t="e">
        <f>IF(I426="SINAPI",VLOOKUP('PEM MONSENHOR MENDONÇA'!H426,SINAPI,2,),VLOOKUP('PEM MONSENHOR MENDONÇA'!H426,SETOP,3,))</f>
        <v>#REF!</v>
      </c>
      <c r="C426" s="164"/>
      <c r="D426" s="164"/>
      <c r="E426" s="164"/>
      <c r="F426" s="164"/>
      <c r="G426" s="164"/>
      <c r="H426" s="22" t="s">
        <v>76</v>
      </c>
      <c r="I426" s="22" t="s">
        <v>33</v>
      </c>
      <c r="J426" s="22" t="e">
        <f>IF(I426="SINAPI",VLOOKUP('PEM MONSENHOR MENDONÇA'!H426,SINAPI,3,),VLOOKUP('PEM MONSENHOR MENDONÇA'!H426,SETOP,4,))</f>
        <v>#REF!</v>
      </c>
      <c r="K426" s="3">
        <v>2</v>
      </c>
      <c r="L426" s="3"/>
      <c r="M426" s="23" t="e">
        <f>IF(I426="SINAPI",VLOOKUP('PEM MONSENHOR MENDONÇA'!H426,SINAPI,4,),VLOOKUP('PEM MONSENHOR MENDONÇA'!H426,SETOP,5,))</f>
        <v>#REF!</v>
      </c>
      <c r="N426" s="23" t="e">
        <f t="shared" si="255"/>
        <v>#REF!</v>
      </c>
      <c r="O426" s="23" t="e">
        <f t="shared" si="279"/>
        <v>#REF!</v>
      </c>
      <c r="P426" s="23" t="e">
        <f t="shared" si="257"/>
        <v>#REF!</v>
      </c>
      <c r="Q426" s="93"/>
      <c r="R426" s="93"/>
      <c r="S426" s="4"/>
      <c r="T426" s="87"/>
    </row>
    <row r="427" spans="1:20" s="13" customFormat="1" ht="30" customHeight="1">
      <c r="A427" s="2" t="s">
        <v>728</v>
      </c>
      <c r="B427" s="164" t="e">
        <f>IF(I427="SINAPI",VLOOKUP('PEM MONSENHOR MENDONÇA'!H427,SINAPI,2,),VLOOKUP('PEM MONSENHOR MENDONÇA'!H427,SETOP,3,))</f>
        <v>#REF!</v>
      </c>
      <c r="C427" s="164"/>
      <c r="D427" s="164"/>
      <c r="E427" s="164"/>
      <c r="F427" s="164"/>
      <c r="G427" s="164"/>
      <c r="H427" s="22" t="s">
        <v>73</v>
      </c>
      <c r="I427" s="22" t="s">
        <v>33</v>
      </c>
      <c r="J427" s="22" t="e">
        <f>IF(I427="SINAPI",VLOOKUP('PEM MONSENHOR MENDONÇA'!H427,SINAPI,3,),VLOOKUP('PEM MONSENHOR MENDONÇA'!H427,SETOP,4,))</f>
        <v>#REF!</v>
      </c>
      <c r="K427" s="3">
        <v>4</v>
      </c>
      <c r="L427" s="3"/>
      <c r="M427" s="23" t="e">
        <f>IF(I427="SINAPI",VLOOKUP('PEM MONSENHOR MENDONÇA'!H427,SINAPI,4,),VLOOKUP('PEM MONSENHOR MENDONÇA'!H427,SETOP,5,))</f>
        <v>#REF!</v>
      </c>
      <c r="N427" s="23" t="e">
        <f t="shared" si="255"/>
        <v>#REF!</v>
      </c>
      <c r="O427" s="23" t="e">
        <f t="shared" si="279"/>
        <v>#REF!</v>
      </c>
      <c r="P427" s="23" t="e">
        <f t="shared" si="257"/>
        <v>#REF!</v>
      </c>
      <c r="Q427" s="93"/>
      <c r="R427" s="93"/>
      <c r="S427" s="4"/>
      <c r="T427" s="87"/>
    </row>
    <row r="428" spans="1:20" s="13" customFormat="1" ht="30" customHeight="1">
      <c r="A428" s="2" t="s">
        <v>729</v>
      </c>
      <c r="B428" s="164" t="e">
        <f>IF(I428="SINAPI",VLOOKUP('PEM MONSENHOR MENDONÇA'!H428,SINAPI,2,),VLOOKUP('PEM MONSENHOR MENDONÇA'!H428,SETOP,3,))</f>
        <v>#REF!</v>
      </c>
      <c r="C428" s="164"/>
      <c r="D428" s="164"/>
      <c r="E428" s="164"/>
      <c r="F428" s="164"/>
      <c r="G428" s="164"/>
      <c r="H428" s="22" t="s">
        <v>76</v>
      </c>
      <c r="I428" s="22" t="s">
        <v>33</v>
      </c>
      <c r="J428" s="22" t="e">
        <f>IF(I428="SINAPI",VLOOKUP('PEM MONSENHOR MENDONÇA'!H428,SINAPI,3,),VLOOKUP('PEM MONSENHOR MENDONÇA'!H428,SETOP,4,))</f>
        <v>#REF!</v>
      </c>
      <c r="K428" s="3">
        <v>72</v>
      </c>
      <c r="L428" s="3"/>
      <c r="M428" s="23" t="e">
        <f>IF(I428="SINAPI",VLOOKUP('PEM MONSENHOR MENDONÇA'!H428,SINAPI,4,),VLOOKUP('PEM MONSENHOR MENDONÇA'!H428,SETOP,5,))</f>
        <v>#REF!</v>
      </c>
      <c r="N428" s="23" t="e">
        <f t="shared" si="255"/>
        <v>#REF!</v>
      </c>
      <c r="O428" s="23" t="e">
        <f t="shared" si="279"/>
        <v>#REF!</v>
      </c>
      <c r="P428" s="23" t="e">
        <f t="shared" si="257"/>
        <v>#REF!</v>
      </c>
      <c r="Q428" s="93"/>
      <c r="R428" s="93"/>
      <c r="S428" s="4"/>
      <c r="T428" s="87"/>
    </row>
    <row r="429" spans="1:20" s="13" customFormat="1" ht="30" customHeight="1">
      <c r="A429" s="2" t="s">
        <v>730</v>
      </c>
      <c r="B429" s="164" t="e">
        <f>IF(I429="SINAPI",VLOOKUP('PEM MONSENHOR MENDONÇA'!H429,SINAPI,2,),VLOOKUP('PEM MONSENHOR MENDONÇA'!H429,SETOP,3,))</f>
        <v>#REF!</v>
      </c>
      <c r="C429" s="164"/>
      <c r="D429" s="164"/>
      <c r="E429" s="164"/>
      <c r="F429" s="164"/>
      <c r="G429" s="164"/>
      <c r="H429" s="22" t="s">
        <v>74</v>
      </c>
      <c r="I429" s="22" t="s">
        <v>33</v>
      </c>
      <c r="J429" s="22" t="e">
        <f>IF(I429="SINAPI",VLOOKUP('PEM MONSENHOR MENDONÇA'!H429,SINAPI,3,),VLOOKUP('PEM MONSENHOR MENDONÇA'!H429,SETOP,4,))</f>
        <v>#REF!</v>
      </c>
      <c r="K429" s="3">
        <v>6</v>
      </c>
      <c r="L429" s="3"/>
      <c r="M429" s="23" t="e">
        <f>IF(I429="SINAPI",VLOOKUP('PEM MONSENHOR MENDONÇA'!H429,SINAPI,4,),VLOOKUP('PEM MONSENHOR MENDONÇA'!H429,SETOP,5,))</f>
        <v>#REF!</v>
      </c>
      <c r="N429" s="23" t="e">
        <f t="shared" si="255"/>
        <v>#REF!</v>
      </c>
      <c r="O429" s="23" t="e">
        <f t="shared" si="279"/>
        <v>#REF!</v>
      </c>
      <c r="P429" s="23" t="e">
        <f t="shared" si="257"/>
        <v>#REF!</v>
      </c>
      <c r="Q429" s="93"/>
      <c r="R429" s="93"/>
      <c r="S429" s="4"/>
      <c r="T429" s="87"/>
    </row>
    <row r="430" spans="1:20" s="13" customFormat="1" ht="30" customHeight="1">
      <c r="A430" s="2" t="s">
        <v>731</v>
      </c>
      <c r="B430" s="164" t="e">
        <f>IF(I430="SINAPI",VLOOKUP('PEM MONSENHOR MENDONÇA'!H430,SINAPI,2,),VLOOKUP('PEM MONSENHOR MENDONÇA'!H430,SETOP,3,))</f>
        <v>#REF!</v>
      </c>
      <c r="C430" s="164"/>
      <c r="D430" s="164"/>
      <c r="E430" s="164"/>
      <c r="F430" s="164"/>
      <c r="G430" s="164"/>
      <c r="H430" s="22" t="s">
        <v>75</v>
      </c>
      <c r="I430" s="22" t="s">
        <v>33</v>
      </c>
      <c r="J430" s="22" t="e">
        <f>IF(I430="SINAPI",VLOOKUP('PEM MONSENHOR MENDONÇA'!H430,SINAPI,3,),VLOOKUP('PEM MONSENHOR MENDONÇA'!H430,SETOP,4,))</f>
        <v>#REF!</v>
      </c>
      <c r="K430" s="3">
        <v>14</v>
      </c>
      <c r="L430" s="3"/>
      <c r="M430" s="23" t="e">
        <f>IF(I430="SINAPI",VLOOKUP('PEM MONSENHOR MENDONÇA'!H430,SINAPI,4,),VLOOKUP('PEM MONSENHOR MENDONÇA'!H430,SETOP,5,))</f>
        <v>#REF!</v>
      </c>
      <c r="N430" s="23" t="e">
        <f t="shared" si="255"/>
        <v>#REF!</v>
      </c>
      <c r="O430" s="23" t="e">
        <f t="shared" si="279"/>
        <v>#REF!</v>
      </c>
      <c r="P430" s="23" t="e">
        <f t="shared" si="257"/>
        <v>#REF!</v>
      </c>
      <c r="Q430" s="93"/>
      <c r="R430" s="93"/>
      <c r="S430" s="4"/>
      <c r="T430" s="87"/>
    </row>
    <row r="431" spans="1:20" s="13" customFormat="1" ht="30" customHeight="1">
      <c r="A431" s="2" t="s">
        <v>732</v>
      </c>
      <c r="B431" s="164" t="s">
        <v>320</v>
      </c>
      <c r="C431" s="164"/>
      <c r="D431" s="164"/>
      <c r="E431" s="164"/>
      <c r="F431" s="164"/>
      <c r="G431" s="164"/>
      <c r="H431" s="22" t="s">
        <v>74</v>
      </c>
      <c r="I431" s="22" t="s">
        <v>33</v>
      </c>
      <c r="J431" s="22" t="e">
        <f>IF(I431="SINAPI",VLOOKUP('PEM MONSENHOR MENDONÇA'!H431,SINAPI,3,),VLOOKUP('PEM MONSENHOR MENDONÇA'!H431,SETOP,4,))</f>
        <v>#REF!</v>
      </c>
      <c r="K431" s="3">
        <v>1</v>
      </c>
      <c r="L431" s="3"/>
      <c r="M431" s="23" t="e">
        <f>IF(I431="SINAPI",VLOOKUP('PEM MONSENHOR MENDONÇA'!H431,SINAPI,4,),VLOOKUP('PEM MONSENHOR MENDONÇA'!H431,SETOP,5,))</f>
        <v>#REF!</v>
      </c>
      <c r="N431" s="23" t="e">
        <f t="shared" si="255"/>
        <v>#REF!</v>
      </c>
      <c r="O431" s="23" t="e">
        <f t="shared" si="279"/>
        <v>#REF!</v>
      </c>
      <c r="P431" s="23" t="e">
        <f t="shared" si="257"/>
        <v>#REF!</v>
      </c>
      <c r="Q431" s="93"/>
      <c r="R431" s="93"/>
      <c r="S431" s="4"/>
      <c r="T431" s="87"/>
    </row>
    <row r="432" spans="1:20" s="13" customFormat="1" ht="30" customHeight="1">
      <c r="A432" s="2" t="s">
        <v>733</v>
      </c>
      <c r="B432" s="164" t="s">
        <v>319</v>
      </c>
      <c r="C432" s="164"/>
      <c r="D432" s="164"/>
      <c r="E432" s="164"/>
      <c r="F432" s="164"/>
      <c r="G432" s="164"/>
      <c r="H432" s="22" t="s">
        <v>75</v>
      </c>
      <c r="I432" s="22" t="s">
        <v>33</v>
      </c>
      <c r="J432" s="22" t="e">
        <f>IF(I432="SINAPI",VLOOKUP('PEM MONSENHOR MENDONÇA'!H432,SINAPI,3,),VLOOKUP('PEM MONSENHOR MENDONÇA'!H432,SETOP,4,))</f>
        <v>#REF!</v>
      </c>
      <c r="K432" s="3">
        <v>5</v>
      </c>
      <c r="L432" s="3"/>
      <c r="M432" s="23" t="e">
        <f>IF(I432="SINAPI",VLOOKUP('PEM MONSENHOR MENDONÇA'!H432,SINAPI,4,),VLOOKUP('PEM MONSENHOR MENDONÇA'!H432,SETOP,5,))</f>
        <v>#REF!</v>
      </c>
      <c r="N432" s="23" t="e">
        <f t="shared" si="255"/>
        <v>#REF!</v>
      </c>
      <c r="O432" s="23" t="e">
        <f t="shared" si="279"/>
        <v>#REF!</v>
      </c>
      <c r="P432" s="23" t="e">
        <f t="shared" si="257"/>
        <v>#REF!</v>
      </c>
      <c r="Q432" s="93"/>
      <c r="R432" s="93"/>
      <c r="S432" s="4"/>
      <c r="T432" s="87"/>
    </row>
    <row r="433" spans="1:20" s="13" customFormat="1" ht="30" customHeight="1">
      <c r="A433" s="2" t="s">
        <v>734</v>
      </c>
      <c r="B433" s="164" t="e">
        <f>IF(I433="SINAPI",VLOOKUP('PEM MONSENHOR MENDONÇA'!H433,SINAPI,2,),VLOOKUP('PEM MONSENHOR MENDONÇA'!H433,SETOP,3,))</f>
        <v>#REF!</v>
      </c>
      <c r="C433" s="164"/>
      <c r="D433" s="164"/>
      <c r="E433" s="164"/>
      <c r="F433" s="164"/>
      <c r="G433" s="164"/>
      <c r="H433" s="22" t="s">
        <v>77</v>
      </c>
      <c r="I433" s="22" t="s">
        <v>33</v>
      </c>
      <c r="J433" s="22" t="e">
        <f>IF(I433="SINAPI",VLOOKUP('PEM MONSENHOR MENDONÇA'!H433,SINAPI,3,),VLOOKUP('PEM MONSENHOR MENDONÇA'!H433,SETOP,4,))</f>
        <v>#REF!</v>
      </c>
      <c r="K433" s="3">
        <v>1</v>
      </c>
      <c r="L433" s="3"/>
      <c r="M433" s="23" t="e">
        <f>IF(I433="SINAPI",VLOOKUP('PEM MONSENHOR MENDONÇA'!H433,SINAPI,4,),VLOOKUP('PEM MONSENHOR MENDONÇA'!H433,SETOP,5,))</f>
        <v>#REF!</v>
      </c>
      <c r="N433" s="23" t="e">
        <f t="shared" si="255"/>
        <v>#REF!</v>
      </c>
      <c r="O433" s="23" t="e">
        <f t="shared" si="279"/>
        <v>#REF!</v>
      </c>
      <c r="P433" s="23" t="e">
        <f t="shared" si="257"/>
        <v>#REF!</v>
      </c>
      <c r="Q433" s="93"/>
      <c r="R433" s="93"/>
      <c r="S433" s="4"/>
      <c r="T433" s="87"/>
    </row>
    <row r="434" spans="1:20" s="13" customFormat="1" ht="30" customHeight="1">
      <c r="A434" s="2" t="s">
        <v>735</v>
      </c>
      <c r="B434" s="164" t="e">
        <f>IF(I434="SINAPI",VLOOKUP('PEM MONSENHOR MENDONÇA'!H434,SINAPI,2,),VLOOKUP('PEM MONSENHOR MENDONÇA'!H434,SETOP,3,))</f>
        <v>#REF!</v>
      </c>
      <c r="C434" s="164"/>
      <c r="D434" s="164"/>
      <c r="E434" s="164"/>
      <c r="F434" s="164"/>
      <c r="G434" s="164"/>
      <c r="H434" s="22" t="s">
        <v>79</v>
      </c>
      <c r="I434" s="22" t="s">
        <v>33</v>
      </c>
      <c r="J434" s="22" t="e">
        <f>IF(I434="SINAPI",VLOOKUP('PEM MONSENHOR MENDONÇA'!H434,SINAPI,3,),VLOOKUP('PEM MONSENHOR MENDONÇA'!H434,SETOP,4,))</f>
        <v>#REF!</v>
      </c>
      <c r="K434" s="3">
        <v>5</v>
      </c>
      <c r="L434" s="3"/>
      <c r="M434" s="23" t="e">
        <f>IF(I434="SINAPI",VLOOKUP('PEM MONSENHOR MENDONÇA'!H434,SINAPI,4,),VLOOKUP('PEM MONSENHOR MENDONÇA'!H434,SETOP,5,))</f>
        <v>#REF!</v>
      </c>
      <c r="N434" s="23" t="e">
        <f t="shared" si="255"/>
        <v>#REF!</v>
      </c>
      <c r="O434" s="23" t="e">
        <f t="shared" si="279"/>
        <v>#REF!</v>
      </c>
      <c r="P434" s="23" t="e">
        <f t="shared" si="257"/>
        <v>#REF!</v>
      </c>
      <c r="Q434" s="93"/>
      <c r="R434" s="93"/>
      <c r="S434" s="4"/>
      <c r="T434" s="87"/>
    </row>
    <row r="435" spans="1:20" s="13" customFormat="1" ht="30" customHeight="1">
      <c r="A435" s="2" t="s">
        <v>736</v>
      </c>
      <c r="B435" s="164" t="e">
        <f>IF(I435="SINAPI",VLOOKUP('PEM MONSENHOR MENDONÇA'!H435,SINAPI,2,),VLOOKUP('PEM MONSENHOR MENDONÇA'!H435,SETOP,3,))</f>
        <v>#REF!</v>
      </c>
      <c r="C435" s="164"/>
      <c r="D435" s="164"/>
      <c r="E435" s="164"/>
      <c r="F435" s="164"/>
      <c r="G435" s="164"/>
      <c r="H435" s="22" t="s">
        <v>80</v>
      </c>
      <c r="I435" s="22" t="s">
        <v>33</v>
      </c>
      <c r="J435" s="22" t="e">
        <f>IF(I435="SINAPI",VLOOKUP('PEM MONSENHOR MENDONÇA'!H435,SINAPI,3,),VLOOKUP('PEM MONSENHOR MENDONÇA'!H435,SETOP,4,))</f>
        <v>#REF!</v>
      </c>
      <c r="K435" s="3">
        <v>4</v>
      </c>
      <c r="L435" s="3"/>
      <c r="M435" s="23" t="e">
        <f>IF(I435="SINAPI",VLOOKUP('PEM MONSENHOR MENDONÇA'!H435,SINAPI,4,),VLOOKUP('PEM MONSENHOR MENDONÇA'!H435,SETOP,5,))</f>
        <v>#REF!</v>
      </c>
      <c r="N435" s="23" t="e">
        <f t="shared" si="255"/>
        <v>#REF!</v>
      </c>
      <c r="O435" s="23" t="e">
        <f t="shared" si="279"/>
        <v>#REF!</v>
      </c>
      <c r="P435" s="23" t="e">
        <f t="shared" si="257"/>
        <v>#REF!</v>
      </c>
      <c r="Q435" s="93"/>
      <c r="R435" s="93"/>
      <c r="S435" s="4"/>
      <c r="T435" s="87"/>
    </row>
    <row r="436" spans="1:20" s="13" customFormat="1" ht="30" customHeight="1">
      <c r="A436" s="2" t="s">
        <v>737</v>
      </c>
      <c r="B436" s="164" t="s">
        <v>316</v>
      </c>
      <c r="C436" s="164"/>
      <c r="D436" s="164"/>
      <c r="E436" s="164"/>
      <c r="F436" s="164"/>
      <c r="G436" s="164"/>
      <c r="H436" s="22" t="s">
        <v>78</v>
      </c>
      <c r="I436" s="22" t="s">
        <v>33</v>
      </c>
      <c r="J436" s="22" t="e">
        <f>IF(I436="SINAPI",VLOOKUP('PEM MONSENHOR MENDONÇA'!H436,SINAPI,3,),VLOOKUP('PEM MONSENHOR MENDONÇA'!H436,SETOP,4,))</f>
        <v>#REF!</v>
      </c>
      <c r="K436" s="3">
        <v>2</v>
      </c>
      <c r="L436" s="3"/>
      <c r="M436" s="23" t="e">
        <f>IF(I436="SINAPI",VLOOKUP('PEM MONSENHOR MENDONÇA'!H436,SINAPI,4,),VLOOKUP('PEM MONSENHOR MENDONÇA'!H436,SETOP,5,))</f>
        <v>#REF!</v>
      </c>
      <c r="N436" s="23" t="e">
        <f t="shared" si="255"/>
        <v>#REF!</v>
      </c>
      <c r="O436" s="23" t="e">
        <f t="shared" si="279"/>
        <v>#REF!</v>
      </c>
      <c r="P436" s="23" t="e">
        <f t="shared" si="257"/>
        <v>#REF!</v>
      </c>
      <c r="Q436" s="93"/>
      <c r="R436" s="93"/>
      <c r="S436" s="4"/>
      <c r="T436" s="87"/>
    </row>
    <row r="437" spans="1:20" s="13" customFormat="1" ht="30" customHeight="1">
      <c r="A437" s="2" t="s">
        <v>738</v>
      </c>
      <c r="B437" s="164" t="e">
        <f>IF(I437="SINAPI",VLOOKUP('PEM MONSENHOR MENDONÇA'!H437,SINAPI,2,),VLOOKUP('PEM MONSENHOR MENDONÇA'!H437,SETOP,3,))</f>
        <v>#REF!</v>
      </c>
      <c r="C437" s="164"/>
      <c r="D437" s="164"/>
      <c r="E437" s="164"/>
      <c r="F437" s="164"/>
      <c r="G437" s="164"/>
      <c r="H437" s="22" t="s">
        <v>85</v>
      </c>
      <c r="I437" s="22" t="s">
        <v>33</v>
      </c>
      <c r="J437" s="22" t="e">
        <f>IF(I437="SINAPI",VLOOKUP('PEM MONSENHOR MENDONÇA'!H437,SINAPI,3,),VLOOKUP('PEM MONSENHOR MENDONÇA'!H437,SETOP,4,))</f>
        <v>#REF!</v>
      </c>
      <c r="K437" s="3">
        <v>1</v>
      </c>
      <c r="L437" s="3"/>
      <c r="M437" s="23" t="e">
        <f>IF(I437="SINAPI",VLOOKUP('PEM MONSENHOR MENDONÇA'!H437,SINAPI,4,),VLOOKUP('PEM MONSENHOR MENDONÇA'!H437,SETOP,5,))</f>
        <v>#REF!</v>
      </c>
      <c r="N437" s="23" t="e">
        <f t="shared" ref="N437" si="280">ROUND(M437*(1+$C$7),2)</f>
        <v>#REF!</v>
      </c>
      <c r="O437" s="23" t="e">
        <f t="shared" ref="O437" si="281">K437*M437</f>
        <v>#REF!</v>
      </c>
      <c r="P437" s="23" t="e">
        <f t="shared" ref="P437" si="282">N437*K437</f>
        <v>#REF!</v>
      </c>
      <c r="Q437" s="93"/>
      <c r="R437" s="93"/>
      <c r="S437" s="4"/>
      <c r="T437" s="87"/>
    </row>
    <row r="438" spans="1:20" s="13" customFormat="1" ht="30" customHeight="1">
      <c r="A438" s="2" t="s">
        <v>739</v>
      </c>
      <c r="B438" s="164" t="s">
        <v>317</v>
      </c>
      <c r="C438" s="164"/>
      <c r="D438" s="164"/>
      <c r="E438" s="164"/>
      <c r="F438" s="164"/>
      <c r="G438" s="164"/>
      <c r="H438" s="22" t="s">
        <v>84</v>
      </c>
      <c r="I438" s="22" t="s">
        <v>33</v>
      </c>
      <c r="J438" s="22" t="e">
        <f>IF(I438="SINAPI",VLOOKUP('PEM MONSENHOR MENDONÇA'!H438,SINAPI,3,),VLOOKUP('PEM MONSENHOR MENDONÇA'!H438,SETOP,4,))</f>
        <v>#REF!</v>
      </c>
      <c r="K438" s="3">
        <v>1</v>
      </c>
      <c r="L438" s="3"/>
      <c r="M438" s="23" t="e">
        <f>IF(I438="SINAPI",VLOOKUP('PEM MONSENHOR MENDONÇA'!H438,SINAPI,4,),VLOOKUP('PEM MONSENHOR MENDONÇA'!H438,SETOP,5,))</f>
        <v>#REF!</v>
      </c>
      <c r="N438" s="23" t="e">
        <f t="shared" si="255"/>
        <v>#REF!</v>
      </c>
      <c r="O438" s="23" t="e">
        <f t="shared" si="279"/>
        <v>#REF!</v>
      </c>
      <c r="P438" s="23" t="e">
        <f t="shared" si="257"/>
        <v>#REF!</v>
      </c>
      <c r="Q438" s="93"/>
      <c r="R438" s="93"/>
      <c r="S438" s="4"/>
      <c r="T438" s="87"/>
    </row>
    <row r="439" spans="1:20" s="13" customFormat="1" ht="30" customHeight="1">
      <c r="A439" s="2" t="s">
        <v>740</v>
      </c>
      <c r="B439" s="164" t="e">
        <f>IF(I439="SINAPI",VLOOKUP('PEM MONSENHOR MENDONÇA'!H439,SINAPI,2,),VLOOKUP('PEM MONSENHOR MENDONÇA'!H439,SETOP,3,))</f>
        <v>#REF!</v>
      </c>
      <c r="C439" s="164"/>
      <c r="D439" s="164"/>
      <c r="E439" s="164"/>
      <c r="F439" s="164"/>
      <c r="G439" s="164"/>
      <c r="H439" s="22" t="s">
        <v>86</v>
      </c>
      <c r="I439" s="22" t="s">
        <v>33</v>
      </c>
      <c r="J439" s="22" t="e">
        <f>IF(I439="SINAPI",VLOOKUP('PEM MONSENHOR MENDONÇA'!H439,SINAPI,3,),VLOOKUP('PEM MONSENHOR MENDONÇA'!H439,SETOP,4,))</f>
        <v>#REF!</v>
      </c>
      <c r="K439" s="3">
        <v>1</v>
      </c>
      <c r="L439" s="3"/>
      <c r="M439" s="23" t="e">
        <f>IF(I439="SINAPI",VLOOKUP('PEM MONSENHOR MENDONÇA'!H439,SINAPI,4,),VLOOKUP('PEM MONSENHOR MENDONÇA'!H439,SETOP,5,))</f>
        <v>#REF!</v>
      </c>
      <c r="N439" s="23" t="e">
        <f t="shared" si="255"/>
        <v>#REF!</v>
      </c>
      <c r="O439" s="23" t="e">
        <f t="shared" si="279"/>
        <v>#REF!</v>
      </c>
      <c r="P439" s="23" t="e">
        <f t="shared" si="257"/>
        <v>#REF!</v>
      </c>
      <c r="Q439" s="93"/>
      <c r="R439" s="93"/>
      <c r="S439" s="4"/>
      <c r="T439" s="87"/>
    </row>
    <row r="440" spans="1:20" s="13" customFormat="1" ht="30" customHeight="1">
      <c r="A440" s="2" t="s">
        <v>741</v>
      </c>
      <c r="B440" s="164" t="e">
        <f>IF(I440="SINAPI",VLOOKUP('PEM MONSENHOR MENDONÇA'!H440,SINAPI,2,),VLOOKUP('PEM MONSENHOR MENDONÇA'!H440,SETOP,3,))</f>
        <v>#REF!</v>
      </c>
      <c r="C440" s="164"/>
      <c r="D440" s="164"/>
      <c r="E440" s="164"/>
      <c r="F440" s="164"/>
      <c r="G440" s="164"/>
      <c r="H440" s="22" t="s">
        <v>87</v>
      </c>
      <c r="I440" s="22" t="s">
        <v>33</v>
      </c>
      <c r="J440" s="22" t="e">
        <f>IF(I440="SINAPI",VLOOKUP('PEM MONSENHOR MENDONÇA'!H440,SINAPI,3,),VLOOKUP('PEM MONSENHOR MENDONÇA'!H440,SETOP,4,))</f>
        <v>#REF!</v>
      </c>
      <c r="K440" s="3">
        <v>2</v>
      </c>
      <c r="L440" s="3"/>
      <c r="M440" s="23" t="e">
        <f>IF(I440="SINAPI",VLOOKUP('PEM MONSENHOR MENDONÇA'!H440,SINAPI,4,),VLOOKUP('PEM MONSENHOR MENDONÇA'!H440,SETOP,5,))</f>
        <v>#REF!</v>
      </c>
      <c r="N440" s="23" t="e">
        <f t="shared" si="255"/>
        <v>#REF!</v>
      </c>
      <c r="O440" s="23" t="e">
        <f t="shared" si="279"/>
        <v>#REF!</v>
      </c>
      <c r="P440" s="23" t="e">
        <f t="shared" si="257"/>
        <v>#REF!</v>
      </c>
      <c r="Q440" s="93"/>
      <c r="R440" s="93"/>
      <c r="S440" s="4"/>
      <c r="T440" s="87"/>
    </row>
    <row r="441" spans="1:20" s="13" customFormat="1" ht="30" customHeight="1">
      <c r="A441" s="2" t="s">
        <v>742</v>
      </c>
      <c r="B441" s="164" t="e">
        <f>IF(I441="SINAPI",VLOOKUP('PEM MONSENHOR MENDONÇA'!H441,SINAPI,2,),VLOOKUP('PEM MONSENHOR MENDONÇA'!H441,SETOP,3,))</f>
        <v>#REF!</v>
      </c>
      <c r="C441" s="164"/>
      <c r="D441" s="164"/>
      <c r="E441" s="164"/>
      <c r="F441" s="164"/>
      <c r="G441" s="164"/>
      <c r="H441" s="22" t="s">
        <v>88</v>
      </c>
      <c r="I441" s="22" t="s">
        <v>33</v>
      </c>
      <c r="J441" s="22" t="e">
        <f>IF(I441="SINAPI",VLOOKUP('PEM MONSENHOR MENDONÇA'!H441,SINAPI,3,),VLOOKUP('PEM MONSENHOR MENDONÇA'!H441,SETOP,4,))</f>
        <v>#REF!</v>
      </c>
      <c r="K441" s="3">
        <v>2</v>
      </c>
      <c r="L441" s="3"/>
      <c r="M441" s="23" t="e">
        <f>IF(I441="SINAPI",VLOOKUP('PEM MONSENHOR MENDONÇA'!H441,SINAPI,4,),VLOOKUP('PEM MONSENHOR MENDONÇA'!H441,SETOP,5,))</f>
        <v>#REF!</v>
      </c>
      <c r="N441" s="23" t="e">
        <f t="shared" si="255"/>
        <v>#REF!</v>
      </c>
      <c r="O441" s="23" t="e">
        <f t="shared" si="279"/>
        <v>#REF!</v>
      </c>
      <c r="P441" s="23" t="e">
        <f t="shared" si="257"/>
        <v>#REF!</v>
      </c>
      <c r="Q441" s="93"/>
      <c r="R441" s="93"/>
      <c r="S441" s="4"/>
      <c r="T441" s="87"/>
    </row>
    <row r="442" spans="1:20" s="13" customFormat="1" ht="30" customHeight="1">
      <c r="A442" s="2" t="s">
        <v>743</v>
      </c>
      <c r="B442" s="164" t="s">
        <v>315</v>
      </c>
      <c r="C442" s="164"/>
      <c r="D442" s="164"/>
      <c r="E442" s="164"/>
      <c r="F442" s="164"/>
      <c r="G442" s="164"/>
      <c r="H442" s="22" t="s">
        <v>89</v>
      </c>
      <c r="I442" s="22" t="s">
        <v>33</v>
      </c>
      <c r="J442" s="22" t="e">
        <f>IF(I442="SINAPI",VLOOKUP('PEM MONSENHOR MENDONÇA'!H442,SINAPI,3,),VLOOKUP('PEM MONSENHOR MENDONÇA'!H442,SETOP,4,))</f>
        <v>#REF!</v>
      </c>
      <c r="K442" s="3">
        <v>1</v>
      </c>
      <c r="L442" s="3"/>
      <c r="M442" s="23" t="e">
        <f>IF(I442="SINAPI",VLOOKUP('PEM MONSENHOR MENDONÇA'!H442,SINAPI,4,),VLOOKUP('PEM MONSENHOR MENDONÇA'!H442,SETOP,5,))</f>
        <v>#REF!</v>
      </c>
      <c r="N442" s="23" t="e">
        <f t="shared" si="255"/>
        <v>#REF!</v>
      </c>
      <c r="O442" s="23" t="e">
        <f t="shared" si="279"/>
        <v>#REF!</v>
      </c>
      <c r="P442" s="23" t="e">
        <f t="shared" si="257"/>
        <v>#REF!</v>
      </c>
      <c r="Q442" s="93"/>
      <c r="R442" s="93"/>
      <c r="S442" s="4"/>
      <c r="T442" s="87"/>
    </row>
    <row r="443" spans="1:20" s="13" customFormat="1" ht="30" customHeight="1">
      <c r="A443" s="2" t="s">
        <v>744</v>
      </c>
      <c r="B443" s="164" t="s">
        <v>314</v>
      </c>
      <c r="C443" s="164"/>
      <c r="D443" s="164"/>
      <c r="E443" s="164"/>
      <c r="F443" s="164"/>
      <c r="G443" s="164"/>
      <c r="H443" s="22" t="s">
        <v>89</v>
      </c>
      <c r="I443" s="22" t="s">
        <v>33</v>
      </c>
      <c r="J443" s="22" t="e">
        <f>IF(I443="SINAPI",VLOOKUP('PEM MONSENHOR MENDONÇA'!H443,SINAPI,3,),VLOOKUP('PEM MONSENHOR MENDONÇA'!H443,SETOP,4,))</f>
        <v>#REF!</v>
      </c>
      <c r="K443" s="3">
        <v>1</v>
      </c>
      <c r="L443" s="3"/>
      <c r="M443" s="23" t="e">
        <f>IF(I443="SINAPI",VLOOKUP('PEM MONSENHOR MENDONÇA'!H443,SINAPI,4,),VLOOKUP('PEM MONSENHOR MENDONÇA'!H443,SETOP,5,))</f>
        <v>#REF!</v>
      </c>
      <c r="N443" s="23" t="e">
        <f t="shared" si="255"/>
        <v>#REF!</v>
      </c>
      <c r="O443" s="23" t="e">
        <f t="shared" si="279"/>
        <v>#REF!</v>
      </c>
      <c r="P443" s="23" t="e">
        <f t="shared" si="257"/>
        <v>#REF!</v>
      </c>
      <c r="Q443" s="93"/>
      <c r="R443" s="93"/>
      <c r="S443" s="4"/>
      <c r="T443" s="87"/>
    </row>
    <row r="444" spans="1:20" s="13" customFormat="1" ht="30" customHeight="1">
      <c r="A444" s="2" t="s">
        <v>745</v>
      </c>
      <c r="B444" s="164" t="e">
        <f>IF(I444="SINAPI",VLOOKUP('PEM MONSENHOR MENDONÇA'!H444,SINAPI,2,),VLOOKUP('PEM MONSENHOR MENDONÇA'!H444,SETOP,3,))</f>
        <v>#REF!</v>
      </c>
      <c r="C444" s="164"/>
      <c r="D444" s="164"/>
      <c r="E444" s="164"/>
      <c r="F444" s="164"/>
      <c r="G444" s="164"/>
      <c r="H444" s="22" t="s">
        <v>81</v>
      </c>
      <c r="I444" s="22" t="s">
        <v>33</v>
      </c>
      <c r="J444" s="22" t="e">
        <f>IF(I444="SINAPI",VLOOKUP('PEM MONSENHOR MENDONÇA'!H444,SINAPI,3,),VLOOKUP('PEM MONSENHOR MENDONÇA'!H444,SETOP,4,))</f>
        <v>#REF!</v>
      </c>
      <c r="K444" s="3">
        <v>14</v>
      </c>
      <c r="L444" s="3"/>
      <c r="M444" s="23" t="e">
        <f>IF(I444="SINAPI",VLOOKUP('PEM MONSENHOR MENDONÇA'!H444,SINAPI,4,),VLOOKUP('PEM MONSENHOR MENDONÇA'!H444,SETOP,5,))</f>
        <v>#REF!</v>
      </c>
      <c r="N444" s="23" t="e">
        <f t="shared" ref="N444:N462" si="283">ROUND(M444*(1+$C$7),2)</f>
        <v>#REF!</v>
      </c>
      <c r="O444" s="23" t="e">
        <f t="shared" ref="O444:O457" si="284">K444*M444</f>
        <v>#REF!</v>
      </c>
      <c r="P444" s="23" t="e">
        <f t="shared" ref="P444:P462" si="285">N444*K444</f>
        <v>#REF!</v>
      </c>
      <c r="Q444" s="93"/>
      <c r="R444" s="93"/>
      <c r="S444" s="4"/>
      <c r="T444" s="87"/>
    </row>
    <row r="445" spans="1:20" s="13" customFormat="1" ht="30" customHeight="1">
      <c r="A445" s="2" t="s">
        <v>746</v>
      </c>
      <c r="B445" s="164" t="s">
        <v>318</v>
      </c>
      <c r="C445" s="164"/>
      <c r="D445" s="164"/>
      <c r="E445" s="164"/>
      <c r="F445" s="164"/>
      <c r="G445" s="164"/>
      <c r="H445" s="22" t="s">
        <v>82</v>
      </c>
      <c r="I445" s="22" t="s">
        <v>33</v>
      </c>
      <c r="J445" s="22" t="e">
        <f>IF(I445="SINAPI",VLOOKUP('PEM MONSENHOR MENDONÇA'!H445,SINAPI,3,),VLOOKUP('PEM MONSENHOR MENDONÇA'!H445,SETOP,4,))</f>
        <v>#REF!</v>
      </c>
      <c r="K445" s="3">
        <v>2</v>
      </c>
      <c r="L445" s="3"/>
      <c r="M445" s="23" t="e">
        <f>IF(I445="SINAPI",VLOOKUP('PEM MONSENHOR MENDONÇA'!H445,SINAPI,4,),VLOOKUP('PEM MONSENHOR MENDONÇA'!H445,SETOP,5,))</f>
        <v>#REF!</v>
      </c>
      <c r="N445" s="23" t="e">
        <f t="shared" si="283"/>
        <v>#REF!</v>
      </c>
      <c r="O445" s="23" t="e">
        <f t="shared" si="284"/>
        <v>#REF!</v>
      </c>
      <c r="P445" s="23" t="e">
        <f t="shared" si="285"/>
        <v>#REF!</v>
      </c>
      <c r="Q445" s="93"/>
      <c r="R445" s="93"/>
      <c r="S445" s="4"/>
      <c r="T445" s="87"/>
    </row>
    <row r="446" spans="1:20" s="13" customFormat="1" ht="30" customHeight="1">
      <c r="A446" s="2" t="s">
        <v>747</v>
      </c>
      <c r="B446" s="164" t="e">
        <f>IF(I446="SINAPI",VLOOKUP('PEM MONSENHOR MENDONÇA'!H446,SINAPI,2,),VLOOKUP('PEM MONSENHOR MENDONÇA'!H446,SETOP,3,))</f>
        <v>#REF!</v>
      </c>
      <c r="C446" s="164"/>
      <c r="D446" s="164"/>
      <c r="E446" s="164"/>
      <c r="F446" s="164"/>
      <c r="G446" s="164"/>
      <c r="H446" s="22" t="s">
        <v>82</v>
      </c>
      <c r="I446" s="22" t="s">
        <v>33</v>
      </c>
      <c r="J446" s="22" t="e">
        <f>IF(I446="SINAPI",VLOOKUP('PEM MONSENHOR MENDONÇA'!H446,SINAPI,3,),VLOOKUP('PEM MONSENHOR MENDONÇA'!H446,SETOP,4,))</f>
        <v>#REF!</v>
      </c>
      <c r="K446" s="3">
        <v>2</v>
      </c>
      <c r="L446" s="3"/>
      <c r="M446" s="23" t="e">
        <f>IF(I446="SINAPI",VLOOKUP('PEM MONSENHOR MENDONÇA'!H446,SINAPI,4,),VLOOKUP('PEM MONSENHOR MENDONÇA'!H446,SETOP,5,))</f>
        <v>#REF!</v>
      </c>
      <c r="N446" s="23" t="e">
        <f t="shared" si="283"/>
        <v>#REF!</v>
      </c>
      <c r="O446" s="23" t="e">
        <f t="shared" si="284"/>
        <v>#REF!</v>
      </c>
      <c r="P446" s="23" t="e">
        <f t="shared" si="285"/>
        <v>#REF!</v>
      </c>
      <c r="Q446" s="93"/>
      <c r="R446" s="93"/>
      <c r="S446" s="4"/>
      <c r="T446" s="87"/>
    </row>
    <row r="447" spans="1:20" s="13" customFormat="1" ht="30" customHeight="1">
      <c r="A447" s="2" t="s">
        <v>748</v>
      </c>
      <c r="B447" s="164" t="e">
        <f>IF(I447="SINAPI",VLOOKUP('PEM MONSENHOR MENDONÇA'!H447,SINAPI,2,),VLOOKUP('PEM MONSENHOR MENDONÇA'!H447,SETOP,3,))</f>
        <v>#REF!</v>
      </c>
      <c r="C447" s="164"/>
      <c r="D447" s="164"/>
      <c r="E447" s="164"/>
      <c r="F447" s="164"/>
      <c r="G447" s="164"/>
      <c r="H447" s="22" t="s">
        <v>83</v>
      </c>
      <c r="I447" s="22" t="s">
        <v>33</v>
      </c>
      <c r="J447" s="22" t="e">
        <f>IF(I447="SINAPI",VLOOKUP('PEM MONSENHOR MENDONÇA'!H447,SINAPI,3,),VLOOKUP('PEM MONSENHOR MENDONÇA'!H447,SETOP,4,))</f>
        <v>#REF!</v>
      </c>
      <c r="K447" s="3">
        <v>1</v>
      </c>
      <c r="L447" s="3"/>
      <c r="M447" s="23" t="e">
        <f>IF(I447="SINAPI",VLOOKUP('PEM MONSENHOR MENDONÇA'!H447,SINAPI,4,),VLOOKUP('PEM MONSENHOR MENDONÇA'!H447,SETOP,5,))</f>
        <v>#REF!</v>
      </c>
      <c r="N447" s="23" t="e">
        <f t="shared" ref="N447" si="286">ROUND(M447*(1+$C$7),2)</f>
        <v>#REF!</v>
      </c>
      <c r="O447" s="23" t="e">
        <f t="shared" ref="O447" si="287">K447*M447</f>
        <v>#REF!</v>
      </c>
      <c r="P447" s="23" t="e">
        <f t="shared" ref="P447" si="288">N447*K447</f>
        <v>#REF!</v>
      </c>
      <c r="Q447" s="93"/>
      <c r="R447" s="93"/>
      <c r="S447" s="4"/>
      <c r="T447" s="87"/>
    </row>
    <row r="448" spans="1:20" s="13" customFormat="1" ht="30" customHeight="1">
      <c r="A448" s="2" t="s">
        <v>749</v>
      </c>
      <c r="B448" s="164" t="s">
        <v>214</v>
      </c>
      <c r="C448" s="164"/>
      <c r="D448" s="164"/>
      <c r="E448" s="164"/>
      <c r="F448" s="164"/>
      <c r="G448" s="164"/>
      <c r="H448" s="22">
        <v>39465</v>
      </c>
      <c r="I448" s="22" t="s">
        <v>149</v>
      </c>
      <c r="J448" s="22" t="e">
        <f>IF(I448="SINAPI",VLOOKUP('PEM MONSENHOR MENDONÇA'!H448,SINAPI,3,),VLOOKUP('PEM MONSENHOR MENDONÇA'!H448,SETOP,4,))</f>
        <v>#REF!</v>
      </c>
      <c r="K448" s="3">
        <v>16</v>
      </c>
      <c r="L448" s="3"/>
      <c r="M448" s="23" t="e">
        <f>IF(I448="SINAPI",VLOOKUP('PEM MONSENHOR MENDONÇA'!H448,SINAPI,4,),VLOOKUP('PEM MONSENHOR MENDONÇA'!H448,SETOP,5,))</f>
        <v>#REF!</v>
      </c>
      <c r="N448" s="23" t="e">
        <f t="shared" si="283"/>
        <v>#REF!</v>
      </c>
      <c r="O448" s="23" t="e">
        <f t="shared" si="284"/>
        <v>#REF!</v>
      </c>
      <c r="P448" s="23" t="e">
        <f t="shared" si="285"/>
        <v>#REF!</v>
      </c>
      <c r="Q448" s="93"/>
      <c r="R448" s="93"/>
      <c r="S448" s="4"/>
      <c r="T448" s="87"/>
    </row>
    <row r="449" spans="1:20" s="13" customFormat="1" ht="30" customHeight="1">
      <c r="A449" s="2" t="s">
        <v>750</v>
      </c>
      <c r="B449" s="164" t="e">
        <f>IF(I449="SINAPI",VLOOKUP('PEM MONSENHOR MENDONÇA'!H449,SINAPI,2,),VLOOKUP('PEM MONSENHOR MENDONÇA'!H449,SETOP,3,))</f>
        <v>#REF!</v>
      </c>
      <c r="C449" s="164"/>
      <c r="D449" s="164"/>
      <c r="E449" s="164"/>
      <c r="F449" s="164"/>
      <c r="G449" s="164"/>
      <c r="H449" s="22">
        <v>39445</v>
      </c>
      <c r="I449" s="22" t="s">
        <v>149</v>
      </c>
      <c r="J449" s="22" t="e">
        <f>IF(I449="SINAPI",VLOOKUP('PEM MONSENHOR MENDONÇA'!H449,SINAPI,3,),VLOOKUP('PEM MONSENHOR MENDONÇA'!H449,SETOP,4,))</f>
        <v>#REF!</v>
      </c>
      <c r="K449" s="3">
        <v>20</v>
      </c>
      <c r="L449" s="3"/>
      <c r="M449" s="23" t="e">
        <f>IF(I449="SINAPI",VLOOKUP('PEM MONSENHOR MENDONÇA'!H449,SINAPI,4,),VLOOKUP('PEM MONSENHOR MENDONÇA'!H449,SETOP,5,))</f>
        <v>#REF!</v>
      </c>
      <c r="N449" s="23" t="e">
        <f t="shared" si="283"/>
        <v>#REF!</v>
      </c>
      <c r="O449" s="23" t="e">
        <f t="shared" si="284"/>
        <v>#REF!</v>
      </c>
      <c r="P449" s="23" t="e">
        <f t="shared" si="285"/>
        <v>#REF!</v>
      </c>
      <c r="Q449" s="93"/>
      <c r="R449" s="93"/>
      <c r="S449" s="4"/>
      <c r="T449" s="87"/>
    </row>
    <row r="450" spans="1:20" s="13" customFormat="1" ht="30" customHeight="1">
      <c r="A450" s="2" t="s">
        <v>751</v>
      </c>
      <c r="B450" s="164" t="e">
        <f>IF(I450="SINAPI",VLOOKUP('PEM MONSENHOR MENDONÇA'!H450,SINAPI,2,),VLOOKUP('PEM MONSENHOR MENDONÇA'!H450,SETOP,3,))</f>
        <v>#REF!</v>
      </c>
      <c r="C450" s="164"/>
      <c r="D450" s="164"/>
      <c r="E450" s="164"/>
      <c r="F450" s="164"/>
      <c r="G450" s="164"/>
      <c r="H450" s="22">
        <v>39455</v>
      </c>
      <c r="I450" s="22" t="s">
        <v>149</v>
      </c>
      <c r="J450" s="22" t="e">
        <f>IF(I450="SINAPI",VLOOKUP('PEM MONSENHOR MENDONÇA'!H450,SINAPI,3,),VLOOKUP('PEM MONSENHOR MENDONÇA'!H450,SETOP,4,))</f>
        <v>#REF!</v>
      </c>
      <c r="K450" s="3">
        <v>4</v>
      </c>
      <c r="L450" s="3"/>
      <c r="M450" s="23" t="e">
        <f>IF(I450="SINAPI",VLOOKUP('PEM MONSENHOR MENDONÇA'!H450,SINAPI,4,),VLOOKUP('PEM MONSENHOR MENDONÇA'!H450,SETOP,5,))</f>
        <v>#REF!</v>
      </c>
      <c r="N450" s="23" t="e">
        <f t="shared" si="283"/>
        <v>#REF!</v>
      </c>
      <c r="O450" s="23" t="e">
        <f t="shared" si="284"/>
        <v>#REF!</v>
      </c>
      <c r="P450" s="23" t="e">
        <f t="shared" si="285"/>
        <v>#REF!</v>
      </c>
      <c r="Q450" s="93"/>
      <c r="R450" s="93"/>
      <c r="S450" s="4"/>
      <c r="T450" s="87"/>
    </row>
    <row r="451" spans="1:20" s="13" customFormat="1" ht="30" customHeight="1">
      <c r="A451" s="2" t="s">
        <v>752</v>
      </c>
      <c r="B451" s="164" t="e">
        <f>IF(I451="SINAPI",VLOOKUP('PEM MONSENHOR MENDONÇA'!H451,SINAPI,2,),VLOOKUP('PEM MONSENHOR MENDONÇA'!H451,SETOP,3,))</f>
        <v>#REF!</v>
      </c>
      <c r="C451" s="164"/>
      <c r="D451" s="164"/>
      <c r="E451" s="164"/>
      <c r="F451" s="164"/>
      <c r="G451" s="164"/>
      <c r="H451" s="22" t="s">
        <v>98</v>
      </c>
      <c r="I451" s="22" t="s">
        <v>33</v>
      </c>
      <c r="J451" s="22" t="e">
        <f>IF(I451="SINAPI",VLOOKUP('PEM MONSENHOR MENDONÇA'!H451,SINAPI,3,),VLOOKUP('PEM MONSENHOR MENDONÇA'!H451,SETOP,4,))</f>
        <v>#REF!</v>
      </c>
      <c r="K451" s="3">
        <v>111.65</v>
      </c>
      <c r="L451" s="3"/>
      <c r="M451" s="23" t="e">
        <f>IF(I451="SINAPI",VLOOKUP('PEM MONSENHOR MENDONÇA'!H451,SINAPI,4,),VLOOKUP('PEM MONSENHOR MENDONÇA'!H451,SETOP,5,))</f>
        <v>#REF!</v>
      </c>
      <c r="N451" s="23" t="e">
        <f t="shared" si="283"/>
        <v>#REF!</v>
      </c>
      <c r="O451" s="23" t="e">
        <f t="shared" si="284"/>
        <v>#REF!</v>
      </c>
      <c r="P451" s="23" t="e">
        <f t="shared" si="285"/>
        <v>#REF!</v>
      </c>
      <c r="Q451" s="93"/>
      <c r="R451" s="93"/>
      <c r="S451" s="4"/>
      <c r="T451" s="87"/>
    </row>
    <row r="452" spans="1:20" s="13" customFormat="1" ht="30" customHeight="1">
      <c r="A452" s="2" t="s">
        <v>753</v>
      </c>
      <c r="B452" s="164" t="e">
        <f>IF(I452="SINAPI",VLOOKUP('PEM MONSENHOR MENDONÇA'!H452,SINAPI,2,),VLOOKUP('PEM MONSENHOR MENDONÇA'!H452,SETOP,3,))</f>
        <v>#REF!</v>
      </c>
      <c r="C452" s="164"/>
      <c r="D452" s="164"/>
      <c r="E452" s="164"/>
      <c r="F452" s="164"/>
      <c r="G452" s="164"/>
      <c r="H452" s="22" t="s">
        <v>99</v>
      </c>
      <c r="I452" s="22" t="s">
        <v>33</v>
      </c>
      <c r="J452" s="22" t="e">
        <f>IF(I452="SINAPI",VLOOKUP('PEM MONSENHOR MENDONÇA'!H452,SINAPI,3,),VLOOKUP('PEM MONSENHOR MENDONÇA'!H452,SETOP,4,))</f>
        <v>#REF!</v>
      </c>
      <c r="K452" s="3">
        <v>71.400000000000006</v>
      </c>
      <c r="L452" s="3"/>
      <c r="M452" s="23" t="e">
        <f>IF(I452="SINAPI",VLOOKUP('PEM MONSENHOR MENDONÇA'!H452,SINAPI,4,),VLOOKUP('PEM MONSENHOR MENDONÇA'!H452,SETOP,5,))</f>
        <v>#REF!</v>
      </c>
      <c r="N452" s="23" t="e">
        <f t="shared" si="283"/>
        <v>#REF!</v>
      </c>
      <c r="O452" s="23" t="e">
        <f t="shared" si="284"/>
        <v>#REF!</v>
      </c>
      <c r="P452" s="23" t="e">
        <f t="shared" si="285"/>
        <v>#REF!</v>
      </c>
      <c r="Q452" s="93"/>
      <c r="R452" s="93"/>
      <c r="S452" s="4"/>
      <c r="T452" s="87"/>
    </row>
    <row r="453" spans="1:20" s="13" customFormat="1" ht="30" customHeight="1">
      <c r="A453" s="2" t="s">
        <v>754</v>
      </c>
      <c r="B453" s="164" t="e">
        <f>IF(I453="SINAPI",VLOOKUP('PEM MONSENHOR MENDONÇA'!H453,SINAPI,2,),VLOOKUP('PEM MONSENHOR MENDONÇA'!H453,SETOP,3,))</f>
        <v>#REF!</v>
      </c>
      <c r="C453" s="164"/>
      <c r="D453" s="164"/>
      <c r="E453" s="164"/>
      <c r="F453" s="164"/>
      <c r="G453" s="164"/>
      <c r="H453" s="22" t="s">
        <v>100</v>
      </c>
      <c r="I453" s="22" t="s">
        <v>33</v>
      </c>
      <c r="J453" s="22" t="e">
        <f>IF(I453="SINAPI",VLOOKUP('PEM MONSENHOR MENDONÇA'!H453,SINAPI,3,),VLOOKUP('PEM MONSENHOR MENDONÇA'!H453,SETOP,4,))</f>
        <v>#REF!</v>
      </c>
      <c r="K453" s="3">
        <v>14</v>
      </c>
      <c r="L453" s="3"/>
      <c r="M453" s="23" t="e">
        <f>IF(I453="SINAPI",VLOOKUP('PEM MONSENHOR MENDONÇA'!H453,SINAPI,4,),VLOOKUP('PEM MONSENHOR MENDONÇA'!H453,SETOP,5,))</f>
        <v>#REF!</v>
      </c>
      <c r="N453" s="23" t="e">
        <f t="shared" si="283"/>
        <v>#REF!</v>
      </c>
      <c r="O453" s="23" t="e">
        <f t="shared" si="284"/>
        <v>#REF!</v>
      </c>
      <c r="P453" s="23" t="e">
        <f t="shared" si="285"/>
        <v>#REF!</v>
      </c>
      <c r="Q453" s="93"/>
      <c r="R453" s="93"/>
      <c r="S453" s="4"/>
      <c r="T453" s="87"/>
    </row>
    <row r="454" spans="1:20" s="13" customFormat="1" ht="30" customHeight="1">
      <c r="A454" s="2" t="s">
        <v>755</v>
      </c>
      <c r="B454" s="164" t="e">
        <f>IF(I454="SINAPI",VLOOKUP('PEM MONSENHOR MENDONÇA'!H454,SINAPI,2,),VLOOKUP('PEM MONSENHOR MENDONÇA'!H454,SETOP,3,))</f>
        <v>#REF!</v>
      </c>
      <c r="C454" s="164"/>
      <c r="D454" s="164"/>
      <c r="E454" s="164"/>
      <c r="F454" s="164"/>
      <c r="G454" s="164"/>
      <c r="H454" s="22" t="s">
        <v>97</v>
      </c>
      <c r="I454" s="22" t="s">
        <v>33</v>
      </c>
      <c r="J454" s="22" t="e">
        <f>IF(I454="SINAPI",VLOOKUP('PEM MONSENHOR MENDONÇA'!H454,SINAPI,3,),VLOOKUP('PEM MONSENHOR MENDONÇA'!H454,SETOP,4,))</f>
        <v>#REF!</v>
      </c>
      <c r="K454" s="3">
        <v>48.14</v>
      </c>
      <c r="L454" s="3"/>
      <c r="M454" s="23" t="e">
        <f>IF(I454="SINAPI",VLOOKUP('PEM MONSENHOR MENDONÇA'!H454,SINAPI,4,),VLOOKUP('PEM MONSENHOR MENDONÇA'!H454,SETOP,5,))</f>
        <v>#REF!</v>
      </c>
      <c r="N454" s="23" t="e">
        <f t="shared" ref="N454" si="289">ROUND(M454*(1+$C$7),2)</f>
        <v>#REF!</v>
      </c>
      <c r="O454" s="23" t="e">
        <f t="shared" ref="O454" si="290">K454*M454</f>
        <v>#REF!</v>
      </c>
      <c r="P454" s="23" t="e">
        <f t="shared" ref="P454" si="291">N454*K454</f>
        <v>#REF!</v>
      </c>
      <c r="Q454" s="93"/>
      <c r="R454" s="93"/>
      <c r="S454" s="4"/>
      <c r="T454" s="87"/>
    </row>
    <row r="455" spans="1:20" s="13" customFormat="1" ht="30" customHeight="1">
      <c r="A455" s="2" t="s">
        <v>756</v>
      </c>
      <c r="B455" s="164" t="e">
        <f>IF(I455="SINAPI",VLOOKUP('PEM MONSENHOR MENDONÇA'!H455,SINAPI,2,),VLOOKUP('PEM MONSENHOR MENDONÇA'!H455,SETOP,3,))</f>
        <v>#REF!</v>
      </c>
      <c r="C455" s="164"/>
      <c r="D455" s="164"/>
      <c r="E455" s="164"/>
      <c r="F455" s="164"/>
      <c r="G455" s="164"/>
      <c r="H455" s="22" t="s">
        <v>96</v>
      </c>
      <c r="I455" s="22" t="s">
        <v>33</v>
      </c>
      <c r="J455" s="22" t="e">
        <f>IF(I455="SINAPI",VLOOKUP('PEM MONSENHOR MENDONÇA'!H455,SINAPI,3,),VLOOKUP('PEM MONSENHOR MENDONÇA'!H455,SETOP,4,))</f>
        <v>#REF!</v>
      </c>
      <c r="K455" s="3">
        <v>548.39</v>
      </c>
      <c r="L455" s="3"/>
      <c r="M455" s="23" t="e">
        <f>IF(I455="SINAPI",VLOOKUP('PEM MONSENHOR MENDONÇA'!H455,SINAPI,4,),VLOOKUP('PEM MONSENHOR MENDONÇA'!H455,SETOP,5,))</f>
        <v>#REF!</v>
      </c>
      <c r="N455" s="23" t="e">
        <f t="shared" si="283"/>
        <v>#REF!</v>
      </c>
      <c r="O455" s="23" t="e">
        <f t="shared" si="284"/>
        <v>#REF!</v>
      </c>
      <c r="P455" s="23" t="e">
        <f t="shared" si="285"/>
        <v>#REF!</v>
      </c>
      <c r="Q455" s="93"/>
      <c r="R455" s="93"/>
      <c r="S455" s="4"/>
      <c r="T455" s="87"/>
    </row>
    <row r="456" spans="1:20" s="13" customFormat="1" ht="30" customHeight="1">
      <c r="A456" s="2" t="s">
        <v>757</v>
      </c>
      <c r="B456" s="164" t="e">
        <f>IF(I456="SINAPI",VLOOKUP('PEM MONSENHOR MENDONÇA'!H456,SINAPI,2,),VLOOKUP('PEM MONSENHOR MENDONÇA'!H456,SETOP,3,))</f>
        <v>#REF!</v>
      </c>
      <c r="C456" s="164"/>
      <c r="D456" s="164"/>
      <c r="E456" s="164"/>
      <c r="F456" s="164"/>
      <c r="G456" s="164"/>
      <c r="H456" s="22" t="s">
        <v>95</v>
      </c>
      <c r="I456" s="22" t="s">
        <v>33</v>
      </c>
      <c r="J456" s="22" t="e">
        <f>IF(I456="SINAPI",VLOOKUP('PEM MONSENHOR MENDONÇA'!H456,SINAPI,3,),VLOOKUP('PEM MONSENHOR MENDONÇA'!H456,SETOP,4,))</f>
        <v>#REF!</v>
      </c>
      <c r="K456" s="3">
        <v>1</v>
      </c>
      <c r="L456" s="3"/>
      <c r="M456" s="23" t="e">
        <f>IF(I456="SINAPI",VLOOKUP('PEM MONSENHOR MENDONÇA'!H456,SINAPI,4,),VLOOKUP('PEM MONSENHOR MENDONÇA'!H456,SETOP,5,))</f>
        <v>#REF!</v>
      </c>
      <c r="N456" s="23" t="e">
        <f t="shared" si="283"/>
        <v>#REF!</v>
      </c>
      <c r="O456" s="23" t="e">
        <f t="shared" si="284"/>
        <v>#REF!</v>
      </c>
      <c r="P456" s="23" t="e">
        <f t="shared" si="285"/>
        <v>#REF!</v>
      </c>
      <c r="Q456" s="93"/>
      <c r="R456" s="93"/>
      <c r="S456" s="4"/>
      <c r="T456" s="87"/>
    </row>
    <row r="457" spans="1:20" s="13" customFormat="1" ht="30" customHeight="1">
      <c r="A457" s="2" t="s">
        <v>758</v>
      </c>
      <c r="B457" s="164" t="s">
        <v>258</v>
      </c>
      <c r="C457" s="164"/>
      <c r="D457" s="164"/>
      <c r="E457" s="164"/>
      <c r="F457" s="164"/>
      <c r="G457" s="164"/>
      <c r="H457" s="22">
        <v>39390</v>
      </c>
      <c r="I457" s="22" t="s">
        <v>149</v>
      </c>
      <c r="J457" s="22" t="e">
        <f>IF(I457="SINAPI",VLOOKUP('PEM MONSENHOR MENDONÇA'!H457,SINAPI,3,),VLOOKUP('PEM MONSENHOR MENDONÇA'!H457,SETOP,4,))</f>
        <v>#REF!</v>
      </c>
      <c r="K457" s="3">
        <v>52</v>
      </c>
      <c r="L457" s="3"/>
      <c r="M457" s="23" t="e">
        <f>IF(I457="SINAPI",VLOOKUP('PEM MONSENHOR MENDONÇA'!H457,SINAPI,4,),VLOOKUP('PEM MONSENHOR MENDONÇA'!H457,SETOP,5,))</f>
        <v>#REF!</v>
      </c>
      <c r="N457" s="23" t="e">
        <f t="shared" si="283"/>
        <v>#REF!</v>
      </c>
      <c r="O457" s="23" t="e">
        <f t="shared" si="284"/>
        <v>#REF!</v>
      </c>
      <c r="P457" s="23" t="e">
        <f t="shared" si="285"/>
        <v>#REF!</v>
      </c>
      <c r="Q457" s="93"/>
      <c r="R457" s="93"/>
      <c r="S457" s="4"/>
      <c r="T457" s="87"/>
    </row>
    <row r="458" spans="1:20" s="13" customFormat="1" ht="30" customHeight="1">
      <c r="A458" s="2" t="s">
        <v>759</v>
      </c>
      <c r="B458" s="164" t="e">
        <f>IF(I458="SINAPI",VLOOKUP('PEM MONSENHOR MENDONÇA'!H458,SINAPI,2,),VLOOKUP('PEM MONSENHOR MENDONÇA'!H458,SETOP,3,))</f>
        <v>#REF!</v>
      </c>
      <c r="C458" s="164"/>
      <c r="D458" s="164"/>
      <c r="E458" s="164"/>
      <c r="F458" s="164"/>
      <c r="G458" s="164"/>
      <c r="H458" s="22" t="s">
        <v>68</v>
      </c>
      <c r="I458" s="22" t="s">
        <v>33</v>
      </c>
      <c r="J458" s="22" t="e">
        <f>IF(I458="SINAPI",VLOOKUP('PEM MONSENHOR MENDONÇA'!H458,SINAPI,3,),VLOOKUP('PEM MONSENHOR MENDONÇA'!H458,SETOP,4,))</f>
        <v>#REF!</v>
      </c>
      <c r="K458" s="3">
        <v>10</v>
      </c>
      <c r="L458" s="3"/>
      <c r="M458" s="23" t="e">
        <f>IF(I458="SINAPI",VLOOKUP('PEM MONSENHOR MENDONÇA'!H458,SINAPI,4,),VLOOKUP('PEM MONSENHOR MENDONÇA'!H458,SETOP,5,))</f>
        <v>#REF!</v>
      </c>
      <c r="N458" s="23" t="e">
        <f t="shared" si="283"/>
        <v>#REF!</v>
      </c>
      <c r="O458" s="23" t="e">
        <f t="shared" ref="O458:O462" si="292">K458*M458</f>
        <v>#REF!</v>
      </c>
      <c r="P458" s="23" t="e">
        <f t="shared" si="285"/>
        <v>#REF!</v>
      </c>
      <c r="Q458" s="93"/>
      <c r="R458" s="93"/>
      <c r="S458" s="4"/>
      <c r="T458" s="87"/>
    </row>
    <row r="459" spans="1:20" s="13" customFormat="1" ht="30" customHeight="1">
      <c r="A459" s="2" t="s">
        <v>760</v>
      </c>
      <c r="B459" s="164" t="s">
        <v>213</v>
      </c>
      <c r="C459" s="164"/>
      <c r="D459" s="164"/>
      <c r="E459" s="164"/>
      <c r="F459" s="164"/>
      <c r="G459" s="164"/>
      <c r="H459" s="22">
        <v>42655</v>
      </c>
      <c r="I459" s="22" t="s">
        <v>149</v>
      </c>
      <c r="J459" s="22" t="e">
        <f>IF(I459="SINAPI",VLOOKUP('PEM MONSENHOR MENDONÇA'!H459,SINAPI,3,),VLOOKUP('PEM MONSENHOR MENDONÇA'!H459,SETOP,4,))</f>
        <v>#REF!</v>
      </c>
      <c r="K459" s="3">
        <v>1</v>
      </c>
      <c r="L459" s="3"/>
      <c r="M459" s="23" t="e">
        <f>IF(I459="SINAPI",VLOOKUP('PEM MONSENHOR MENDONÇA'!H459,SINAPI,4,),VLOOKUP('PEM MONSENHOR MENDONÇA'!H459,SETOP,5,))</f>
        <v>#REF!</v>
      </c>
      <c r="N459" s="23" t="e">
        <f t="shared" si="283"/>
        <v>#REF!</v>
      </c>
      <c r="O459" s="23" t="e">
        <f t="shared" si="292"/>
        <v>#REF!</v>
      </c>
      <c r="P459" s="23" t="e">
        <f t="shared" si="285"/>
        <v>#REF!</v>
      </c>
      <c r="Q459" s="93"/>
      <c r="R459" s="93"/>
      <c r="S459" s="4"/>
      <c r="T459" s="87"/>
    </row>
    <row r="460" spans="1:20" s="13" customFormat="1" ht="30" customHeight="1">
      <c r="A460" s="2" t="s">
        <v>761</v>
      </c>
      <c r="B460" s="164" t="s">
        <v>270</v>
      </c>
      <c r="C460" s="164"/>
      <c r="D460" s="164"/>
      <c r="E460" s="164"/>
      <c r="F460" s="164"/>
      <c r="G460" s="164"/>
      <c r="H460" s="22" t="s">
        <v>69</v>
      </c>
      <c r="I460" s="22" t="s">
        <v>33</v>
      </c>
      <c r="J460" s="22" t="e">
        <f>IF(I460="SINAPI",VLOOKUP('PEM MONSENHOR MENDONÇA'!H460,SINAPI,3,),VLOOKUP('PEM MONSENHOR MENDONÇA'!H460,SETOP,4,))</f>
        <v>#REF!</v>
      </c>
      <c r="K460" s="3">
        <v>2</v>
      </c>
      <c r="L460" s="3"/>
      <c r="M460" s="23" t="e">
        <f>IF(I460="SINAPI",VLOOKUP('PEM MONSENHOR MENDONÇA'!H460,SINAPI,4,),VLOOKUP('PEM MONSENHOR MENDONÇA'!H460,SETOP,5,))</f>
        <v>#REF!</v>
      </c>
      <c r="N460" s="23" t="e">
        <f t="shared" si="283"/>
        <v>#REF!</v>
      </c>
      <c r="O460" s="23" t="e">
        <f t="shared" si="292"/>
        <v>#REF!</v>
      </c>
      <c r="P460" s="23" t="e">
        <f t="shared" si="285"/>
        <v>#REF!</v>
      </c>
      <c r="Q460" s="93"/>
      <c r="R460" s="93"/>
      <c r="S460" s="4"/>
      <c r="T460" s="87"/>
    </row>
    <row r="461" spans="1:20" s="13" customFormat="1" ht="30" customHeight="1">
      <c r="A461" s="2" t="s">
        <v>762</v>
      </c>
      <c r="B461" s="164" t="s">
        <v>271</v>
      </c>
      <c r="C461" s="164"/>
      <c r="D461" s="164"/>
      <c r="E461" s="164"/>
      <c r="F461" s="164"/>
      <c r="G461" s="164"/>
      <c r="H461" s="22" t="s">
        <v>70</v>
      </c>
      <c r="I461" s="22" t="s">
        <v>33</v>
      </c>
      <c r="J461" s="22" t="e">
        <f>IF(I461="SINAPI",VLOOKUP('PEM MONSENHOR MENDONÇA'!H461,SINAPI,3,),VLOOKUP('PEM MONSENHOR MENDONÇA'!H461,SETOP,4,))</f>
        <v>#REF!</v>
      </c>
      <c r="K461" s="3">
        <v>1</v>
      </c>
      <c r="L461" s="3"/>
      <c r="M461" s="23" t="e">
        <f>IF(I461="SINAPI",VLOOKUP('PEM MONSENHOR MENDONÇA'!H461,SINAPI,4,),VLOOKUP('PEM MONSENHOR MENDONÇA'!H461,SETOP,5,))</f>
        <v>#REF!</v>
      </c>
      <c r="N461" s="23" t="e">
        <f t="shared" si="283"/>
        <v>#REF!</v>
      </c>
      <c r="O461" s="23" t="e">
        <f t="shared" si="292"/>
        <v>#REF!</v>
      </c>
      <c r="P461" s="23" t="e">
        <f t="shared" si="285"/>
        <v>#REF!</v>
      </c>
      <c r="Q461" s="93"/>
      <c r="R461" s="93"/>
      <c r="S461" s="4"/>
      <c r="T461" s="87"/>
    </row>
    <row r="462" spans="1:20" s="13" customFormat="1" ht="30" customHeight="1">
      <c r="A462" s="2" t="s">
        <v>763</v>
      </c>
      <c r="B462" s="164" t="e">
        <f>IF(I462="SINAPI",VLOOKUP('PEM MONSENHOR MENDONÇA'!H462,SINAPI,2,),VLOOKUP('PEM MONSENHOR MENDONÇA'!H462,SETOP,3,))</f>
        <v>#REF!</v>
      </c>
      <c r="C462" s="164"/>
      <c r="D462" s="164"/>
      <c r="E462" s="164"/>
      <c r="F462" s="164"/>
      <c r="G462" s="164"/>
      <c r="H462" s="22" t="s">
        <v>92</v>
      </c>
      <c r="I462" s="22" t="s">
        <v>33</v>
      </c>
      <c r="J462" s="22" t="e">
        <f>IF(I462="SINAPI",VLOOKUP('PEM MONSENHOR MENDONÇA'!H462,SINAPI,3,),VLOOKUP('PEM MONSENHOR MENDONÇA'!H462,SETOP,4,))</f>
        <v>#REF!</v>
      </c>
      <c r="K462" s="3">
        <v>2</v>
      </c>
      <c r="L462" s="3"/>
      <c r="M462" s="23" t="e">
        <f>IF(I462="SINAPI",VLOOKUP('PEM MONSENHOR MENDONÇA'!H462,SINAPI,4,),VLOOKUP('PEM MONSENHOR MENDONÇA'!H462,SETOP,5,))</f>
        <v>#REF!</v>
      </c>
      <c r="N462" s="23" t="e">
        <f t="shared" si="283"/>
        <v>#REF!</v>
      </c>
      <c r="O462" s="23" t="e">
        <f t="shared" si="292"/>
        <v>#REF!</v>
      </c>
      <c r="P462" s="23" t="e">
        <f t="shared" si="285"/>
        <v>#REF!</v>
      </c>
      <c r="Q462" s="93"/>
      <c r="R462" s="93"/>
      <c r="S462" s="4"/>
      <c r="T462" s="87"/>
    </row>
    <row r="463" spans="1:20" s="13" customFormat="1" ht="30" customHeight="1">
      <c r="A463" s="2" t="s">
        <v>764</v>
      </c>
      <c r="B463" s="164" t="e">
        <f>IF(I463="SINAPI",VLOOKUP('PEM MONSENHOR MENDONÇA'!H463,SINAPI,2,),VLOOKUP('PEM MONSENHOR MENDONÇA'!H463,SETOP,3,))</f>
        <v>#REF!</v>
      </c>
      <c r="C463" s="164"/>
      <c r="D463" s="164"/>
      <c r="E463" s="164"/>
      <c r="F463" s="164"/>
      <c r="G463" s="164"/>
      <c r="H463" s="22">
        <v>38769</v>
      </c>
      <c r="I463" s="22" t="s">
        <v>149</v>
      </c>
      <c r="J463" s="22" t="e">
        <f>IF(I463="SINAPI",VLOOKUP('PEM MONSENHOR MENDONÇA'!H463,SINAPI,3,),VLOOKUP('PEM MONSENHOR MENDONÇA'!H463,SETOP,4,))</f>
        <v>#REF!</v>
      </c>
      <c r="K463" s="3">
        <v>13</v>
      </c>
      <c r="L463" s="3"/>
      <c r="M463" s="23" t="e">
        <f>IF(I463="SINAPI",VLOOKUP('PEM MONSENHOR MENDONÇA'!H463,SINAPI,4,),VLOOKUP('PEM MONSENHOR MENDONÇA'!H463,SETOP,5,))</f>
        <v>#REF!</v>
      </c>
      <c r="N463" s="23" t="e">
        <f t="shared" ref="N463:N464" si="293">ROUND(M463*(1+$C$7),2)</f>
        <v>#REF!</v>
      </c>
      <c r="O463" s="23" t="e">
        <f t="shared" ref="O463:O464" si="294">K463*M463</f>
        <v>#REF!</v>
      </c>
      <c r="P463" s="23" t="e">
        <f t="shared" ref="P463:P464" si="295">N463*K463</f>
        <v>#REF!</v>
      </c>
      <c r="Q463" s="93"/>
      <c r="R463" s="93"/>
      <c r="S463" s="4"/>
      <c r="T463" s="87"/>
    </row>
    <row r="464" spans="1:20" s="13" customFormat="1" ht="30" customHeight="1">
      <c r="A464" s="2" t="s">
        <v>765</v>
      </c>
      <c r="B464" s="164" t="e">
        <f>IF(I464="SINAPI",VLOOKUP('PEM MONSENHOR MENDONÇA'!H464,SINAPI,2,),VLOOKUP('PEM MONSENHOR MENDONÇA'!H464,SETOP,3,))</f>
        <v>#REF!</v>
      </c>
      <c r="C464" s="164"/>
      <c r="D464" s="164"/>
      <c r="E464" s="164"/>
      <c r="F464" s="164"/>
      <c r="G464" s="164"/>
      <c r="H464" s="22" t="s">
        <v>72</v>
      </c>
      <c r="I464" s="22" t="s">
        <v>33</v>
      </c>
      <c r="J464" s="22" t="e">
        <f>IF(I464="SINAPI",VLOOKUP('PEM MONSENHOR MENDONÇA'!H464,SINAPI,3,),VLOOKUP('PEM MONSENHOR MENDONÇA'!H464,SETOP,4,))</f>
        <v>#REF!</v>
      </c>
      <c r="K464" s="3">
        <v>1</v>
      </c>
      <c r="L464" s="3"/>
      <c r="M464" s="23" t="e">
        <f>IF(I464="SINAPI",VLOOKUP('PEM MONSENHOR MENDONÇA'!H464,SINAPI,4,),VLOOKUP('PEM MONSENHOR MENDONÇA'!H464,SETOP,5,))</f>
        <v>#REF!</v>
      </c>
      <c r="N464" s="23" t="e">
        <f t="shared" si="293"/>
        <v>#REF!</v>
      </c>
      <c r="O464" s="23" t="e">
        <f t="shared" si="294"/>
        <v>#REF!</v>
      </c>
      <c r="P464" s="23" t="e">
        <f t="shared" si="295"/>
        <v>#REF!</v>
      </c>
      <c r="Q464" s="93"/>
      <c r="R464" s="93"/>
      <c r="S464" s="4"/>
      <c r="T464" s="87"/>
    </row>
    <row r="465" spans="1:20" s="13" customFormat="1" ht="30" customHeight="1">
      <c r="A465" s="2" t="s">
        <v>766</v>
      </c>
      <c r="B465" s="164" t="e">
        <f>IF(I465="SINAPI",VLOOKUP('PEM MONSENHOR MENDONÇA'!H465,SINAPI,2,),VLOOKUP('PEM MONSENHOR MENDONÇA'!H465,SETOP,3,))</f>
        <v>#REF!</v>
      </c>
      <c r="C465" s="164"/>
      <c r="D465" s="164"/>
      <c r="E465" s="164"/>
      <c r="F465" s="164"/>
      <c r="G465" s="164"/>
      <c r="H465" s="22">
        <v>12042</v>
      </c>
      <c r="I465" s="22" t="s">
        <v>149</v>
      </c>
      <c r="J465" s="22" t="e">
        <f>IF(I465="SINAPI",VLOOKUP('PEM MONSENHOR MENDONÇA'!H465,SINAPI,3,),VLOOKUP('PEM MONSENHOR MENDONÇA'!H465,SETOP,4,))</f>
        <v>#REF!</v>
      </c>
      <c r="K465" s="3">
        <v>1</v>
      </c>
      <c r="L465" s="3"/>
      <c r="M465" s="23" t="e">
        <f>IF(I465="SINAPI",VLOOKUP('PEM MONSENHOR MENDONÇA'!H465,SINAPI,4,),VLOOKUP('PEM MONSENHOR MENDONÇA'!H465,SETOP,5,))</f>
        <v>#REF!</v>
      </c>
      <c r="N465" s="23" t="e">
        <f>ROUND(M465*(1+$C$7),2)</f>
        <v>#REF!</v>
      </c>
      <c r="O465" s="23" t="e">
        <f>K465*M465</f>
        <v>#REF!</v>
      </c>
      <c r="P465" s="23" t="e">
        <f>N465*K465</f>
        <v>#REF!</v>
      </c>
      <c r="Q465" s="93"/>
      <c r="R465" s="93"/>
      <c r="S465" s="4"/>
      <c r="T465" s="87"/>
    </row>
    <row r="466" spans="1:20" s="13" customFormat="1" ht="30" customHeight="1">
      <c r="A466" s="2" t="s">
        <v>767</v>
      </c>
      <c r="B466" s="164" t="s">
        <v>272</v>
      </c>
      <c r="C466" s="164"/>
      <c r="D466" s="164"/>
      <c r="E466" s="164"/>
      <c r="F466" s="164"/>
      <c r="G466" s="164"/>
      <c r="H466" s="22" t="s">
        <v>93</v>
      </c>
      <c r="I466" s="22" t="s">
        <v>33</v>
      </c>
      <c r="J466" s="22" t="e">
        <f>IF(I466="SINAPI",VLOOKUP('PEM MONSENHOR MENDONÇA'!H466,SINAPI,3,),VLOOKUP('PEM MONSENHOR MENDONÇA'!H466,SETOP,4,))</f>
        <v>#REF!</v>
      </c>
      <c r="K466" s="3">
        <v>2</v>
      </c>
      <c r="L466" s="3"/>
      <c r="M466" s="23" t="e">
        <f>IF(I466="SINAPI",VLOOKUP('PEM MONSENHOR MENDONÇA'!H466,SINAPI,4,),VLOOKUP('PEM MONSENHOR MENDONÇA'!H466,SETOP,5,))</f>
        <v>#REF!</v>
      </c>
      <c r="N466" s="23" t="e">
        <f>ROUND(M466*(1+$C$7),2)</f>
        <v>#REF!</v>
      </c>
      <c r="O466" s="23" t="e">
        <f>K466*M466</f>
        <v>#REF!</v>
      </c>
      <c r="P466" s="23" t="e">
        <f>N466*K466</f>
        <v>#REF!</v>
      </c>
      <c r="Q466" s="93"/>
      <c r="R466" s="93"/>
      <c r="S466" s="4"/>
      <c r="T466" s="87"/>
    </row>
    <row r="467" spans="1:20" s="13" customFormat="1" ht="30" customHeight="1">
      <c r="A467" s="98" t="s">
        <v>240</v>
      </c>
      <c r="B467" s="172" t="s">
        <v>157</v>
      </c>
      <c r="C467" s="172"/>
      <c r="D467" s="172"/>
      <c r="E467" s="172"/>
      <c r="F467" s="172"/>
      <c r="G467" s="172"/>
      <c r="H467" s="98"/>
      <c r="I467" s="98"/>
      <c r="J467" s="98"/>
      <c r="K467" s="98"/>
      <c r="L467" s="99"/>
      <c r="M467" s="98"/>
      <c r="N467" s="98"/>
      <c r="O467" s="118"/>
      <c r="P467" s="118"/>
      <c r="Q467" s="96"/>
      <c r="R467" s="96"/>
      <c r="S467" s="12"/>
      <c r="T467" s="97"/>
    </row>
    <row r="468" spans="1:20" s="13" customFormat="1" ht="30" customHeight="1">
      <c r="A468" s="2" t="s">
        <v>768</v>
      </c>
      <c r="B468" s="164" t="e">
        <f>IF(I468="SINAPI",VLOOKUP('PEM MONSENHOR MENDONÇA'!H468,SINAPI,2,),VLOOKUP('PEM MONSENHOR MENDONÇA'!H468,SETOP,3,))</f>
        <v>#REF!</v>
      </c>
      <c r="C468" s="164"/>
      <c r="D468" s="164"/>
      <c r="E468" s="164"/>
      <c r="F468" s="164"/>
      <c r="G468" s="164"/>
      <c r="H468" s="22">
        <v>1872</v>
      </c>
      <c r="I468" s="22" t="s">
        <v>149</v>
      </c>
      <c r="J468" s="22" t="e">
        <f>IF(I468="SINAPI",VLOOKUP('PEM MONSENHOR MENDONÇA'!H468,SINAPI,3,),VLOOKUP('PEM MONSENHOR MENDONÇA'!H468,SETOP,4,))</f>
        <v>#REF!</v>
      </c>
      <c r="K468" s="3">
        <v>6</v>
      </c>
      <c r="L468" s="3"/>
      <c r="M468" s="23" t="e">
        <f>IF(I468="SINAPI",VLOOKUP('PEM MONSENHOR MENDONÇA'!H468,SINAPI,4,),VLOOKUP('PEM MONSENHOR MENDONÇA'!H468,SETOP,5,))</f>
        <v>#REF!</v>
      </c>
      <c r="N468" s="23" t="e">
        <f t="shared" ref="N468:N479" si="296">ROUND(M468*(1+$C$7),2)</f>
        <v>#REF!</v>
      </c>
      <c r="O468" s="23" t="e">
        <f t="shared" ref="O468:O479" si="297">K468*M468</f>
        <v>#REF!</v>
      </c>
      <c r="P468" s="23" t="e">
        <f t="shared" ref="P468:P479" si="298">N468*K468</f>
        <v>#REF!</v>
      </c>
      <c r="Q468" s="93"/>
      <c r="R468" s="93"/>
      <c r="S468" s="4"/>
      <c r="T468" s="87"/>
    </row>
    <row r="469" spans="1:20" s="13" customFormat="1" ht="30" customHeight="1">
      <c r="A469" s="2" t="s">
        <v>769</v>
      </c>
      <c r="B469" s="164" t="e">
        <f>IF(I469="SINAPI",VLOOKUP('PEM MONSENHOR MENDONÇA'!H469,SINAPI,2,),VLOOKUP('PEM MONSENHOR MENDONÇA'!H469,SETOP,3,))</f>
        <v>#REF!</v>
      </c>
      <c r="C469" s="164"/>
      <c r="D469" s="164"/>
      <c r="E469" s="164"/>
      <c r="F469" s="164"/>
      <c r="G469" s="164"/>
      <c r="H469" s="22" t="s">
        <v>143</v>
      </c>
      <c r="I469" s="22" t="s">
        <v>33</v>
      </c>
      <c r="J469" s="22" t="e">
        <f>IF(I469="SINAPI",VLOOKUP('PEM MONSENHOR MENDONÇA'!H469,SINAPI,3,),VLOOKUP('PEM MONSENHOR MENDONÇA'!H469,SETOP,4,))</f>
        <v>#REF!</v>
      </c>
      <c r="K469" s="3">
        <v>216</v>
      </c>
      <c r="L469" s="3"/>
      <c r="M469" s="23" t="e">
        <f>IF(I469="SINAPI",VLOOKUP('PEM MONSENHOR MENDONÇA'!H469,SINAPI,4,),VLOOKUP('PEM MONSENHOR MENDONÇA'!H469,SETOP,5,))</f>
        <v>#REF!</v>
      </c>
      <c r="N469" s="23" t="e">
        <f t="shared" si="296"/>
        <v>#REF!</v>
      </c>
      <c r="O469" s="23" t="e">
        <f t="shared" si="297"/>
        <v>#REF!</v>
      </c>
      <c r="P469" s="23" t="e">
        <f t="shared" si="298"/>
        <v>#REF!</v>
      </c>
      <c r="Q469" s="93"/>
      <c r="R469" s="93"/>
      <c r="S469" s="4"/>
      <c r="T469" s="87"/>
    </row>
    <row r="470" spans="1:20" s="13" customFormat="1" ht="30" customHeight="1">
      <c r="A470" s="2" t="s">
        <v>770</v>
      </c>
      <c r="B470" s="164" t="s">
        <v>308</v>
      </c>
      <c r="C470" s="164"/>
      <c r="D470" s="164"/>
      <c r="E470" s="164"/>
      <c r="F470" s="164"/>
      <c r="G470" s="164"/>
      <c r="H470" s="22" t="s">
        <v>143</v>
      </c>
      <c r="I470" s="22" t="s">
        <v>33</v>
      </c>
      <c r="J470" s="22" t="e">
        <f>IF(I470="SINAPI",VLOOKUP('PEM MONSENHOR MENDONÇA'!H470,SINAPI,3,),VLOOKUP('PEM MONSENHOR MENDONÇA'!H470,SETOP,4,))</f>
        <v>#REF!</v>
      </c>
      <c r="K470" s="3">
        <v>32</v>
      </c>
      <c r="L470" s="3"/>
      <c r="M470" s="23" t="e">
        <f>IF(I470="SINAPI",VLOOKUP('PEM MONSENHOR MENDONÇA'!H470,SINAPI,4,),VLOOKUP('PEM MONSENHOR MENDONÇA'!H470,SETOP,5,))</f>
        <v>#REF!</v>
      </c>
      <c r="N470" s="23" t="e">
        <f t="shared" si="296"/>
        <v>#REF!</v>
      </c>
      <c r="O470" s="23" t="e">
        <f t="shared" si="297"/>
        <v>#REF!</v>
      </c>
      <c r="P470" s="23" t="e">
        <f t="shared" si="298"/>
        <v>#REF!</v>
      </c>
      <c r="Q470" s="93"/>
      <c r="R470" s="93"/>
      <c r="S470" s="4"/>
      <c r="T470" s="87"/>
    </row>
    <row r="471" spans="1:20" s="13" customFormat="1" ht="30" customHeight="1">
      <c r="A471" s="2" t="s">
        <v>771</v>
      </c>
      <c r="B471" s="164" t="e">
        <f>IF(I471="SINAPI",VLOOKUP('PEM MONSENHOR MENDONÇA'!H471,SINAPI,2,),VLOOKUP('PEM MONSENHOR MENDONÇA'!H471,SETOP,3,))</f>
        <v>#REF!</v>
      </c>
      <c r="C471" s="164"/>
      <c r="D471" s="164"/>
      <c r="E471" s="164"/>
      <c r="F471" s="164"/>
      <c r="G471" s="164"/>
      <c r="H471" s="22">
        <v>4374</v>
      </c>
      <c r="I471" s="22" t="s">
        <v>149</v>
      </c>
      <c r="J471" s="22" t="e">
        <f>IF(I471="SINAPI",VLOOKUP('PEM MONSENHOR MENDONÇA'!H471,SINAPI,3,),VLOOKUP('PEM MONSENHOR MENDONÇA'!H471,SETOP,4,))</f>
        <v>#REF!</v>
      </c>
      <c r="K471" s="3">
        <v>32</v>
      </c>
      <c r="L471" s="3"/>
      <c r="M471" s="23" t="e">
        <f>IF(I471="SINAPI",VLOOKUP('PEM MONSENHOR MENDONÇA'!H471,SINAPI,4,),VLOOKUP('PEM MONSENHOR MENDONÇA'!H471,SETOP,5,))</f>
        <v>#REF!</v>
      </c>
      <c r="N471" s="23" t="e">
        <f t="shared" si="296"/>
        <v>#REF!</v>
      </c>
      <c r="O471" s="23" t="e">
        <f t="shared" si="297"/>
        <v>#REF!</v>
      </c>
      <c r="P471" s="23" t="e">
        <f t="shared" si="298"/>
        <v>#REF!</v>
      </c>
      <c r="Q471" s="93"/>
      <c r="R471" s="93"/>
      <c r="S471" s="4"/>
      <c r="T471" s="87"/>
    </row>
    <row r="472" spans="1:20" s="13" customFormat="1" ht="30" customHeight="1">
      <c r="A472" s="2" t="s">
        <v>772</v>
      </c>
      <c r="B472" s="164" t="s">
        <v>309</v>
      </c>
      <c r="C472" s="164"/>
      <c r="D472" s="164"/>
      <c r="E472" s="164"/>
      <c r="F472" s="164"/>
      <c r="G472" s="164"/>
      <c r="H472" s="22">
        <v>40432</v>
      </c>
      <c r="I472" s="22" t="s">
        <v>149</v>
      </c>
      <c r="J472" s="22" t="e">
        <f>IF(I472="SINAPI",VLOOKUP('PEM MONSENHOR MENDONÇA'!H472,SINAPI,3,),VLOOKUP('PEM MONSENHOR MENDONÇA'!H472,SETOP,4,))</f>
        <v>#REF!</v>
      </c>
      <c r="K472" s="3">
        <v>32</v>
      </c>
      <c r="L472" s="3"/>
      <c r="M472" s="23" t="e">
        <f>IF(I472="SINAPI",VLOOKUP('PEM MONSENHOR MENDONÇA'!H472,SINAPI,4,),VLOOKUP('PEM MONSENHOR MENDONÇA'!H472,SETOP,5,))</f>
        <v>#REF!</v>
      </c>
      <c r="N472" s="23" t="e">
        <f t="shared" si="296"/>
        <v>#REF!</v>
      </c>
      <c r="O472" s="23" t="e">
        <f t="shared" si="297"/>
        <v>#REF!</v>
      </c>
      <c r="P472" s="23" t="e">
        <f t="shared" si="298"/>
        <v>#REF!</v>
      </c>
      <c r="Q472" s="93"/>
      <c r="R472" s="93"/>
      <c r="S472" s="4"/>
      <c r="T472" s="87"/>
    </row>
    <row r="473" spans="1:20" s="13" customFormat="1" ht="30" customHeight="1">
      <c r="A473" s="2" t="s">
        <v>773</v>
      </c>
      <c r="B473" s="164" t="s">
        <v>310</v>
      </c>
      <c r="C473" s="164"/>
      <c r="D473" s="164"/>
      <c r="E473" s="164"/>
      <c r="F473" s="164"/>
      <c r="G473" s="164"/>
      <c r="H473" s="22">
        <v>4358</v>
      </c>
      <c r="I473" s="22" t="s">
        <v>149</v>
      </c>
      <c r="J473" s="22" t="e">
        <f>IF(I473="SINAPI",VLOOKUP('PEM MONSENHOR MENDONÇA'!H473,SINAPI,3,),VLOOKUP('PEM MONSENHOR MENDONÇA'!H473,SETOP,4,))</f>
        <v>#REF!</v>
      </c>
      <c r="K473" s="3">
        <v>32</v>
      </c>
      <c r="L473" s="3"/>
      <c r="M473" s="23" t="e">
        <f>IF(I473="SINAPI",VLOOKUP('PEM MONSENHOR MENDONÇA'!H473,SINAPI,4,),VLOOKUP('PEM MONSENHOR MENDONÇA'!H473,SETOP,5,))</f>
        <v>#REF!</v>
      </c>
      <c r="N473" s="23" t="e">
        <f t="shared" si="296"/>
        <v>#REF!</v>
      </c>
      <c r="O473" s="23" t="e">
        <f t="shared" si="297"/>
        <v>#REF!</v>
      </c>
      <c r="P473" s="23" t="e">
        <f t="shared" si="298"/>
        <v>#REF!</v>
      </c>
      <c r="Q473" s="93"/>
      <c r="R473" s="93"/>
      <c r="S473" s="4"/>
      <c r="T473" s="87"/>
    </row>
    <row r="474" spans="1:20" s="13" customFormat="1" ht="30" customHeight="1">
      <c r="A474" s="2" t="s">
        <v>774</v>
      </c>
      <c r="B474" s="164" t="s">
        <v>311</v>
      </c>
      <c r="C474" s="164"/>
      <c r="D474" s="164"/>
      <c r="E474" s="164"/>
      <c r="F474" s="164"/>
      <c r="G474" s="164"/>
      <c r="H474" s="22">
        <v>39443</v>
      </c>
      <c r="I474" s="22" t="s">
        <v>149</v>
      </c>
      <c r="J474" s="22" t="e">
        <f>IF(I474="SINAPI",VLOOKUP('PEM MONSENHOR MENDONÇA'!H474,SINAPI,3,),VLOOKUP('PEM MONSENHOR MENDONÇA'!H474,SETOP,4,))</f>
        <v>#REF!</v>
      </c>
      <c r="K474" s="3">
        <v>32</v>
      </c>
      <c r="L474" s="3"/>
      <c r="M474" s="23" t="e">
        <f>IF(I474="SINAPI",VLOOKUP('PEM MONSENHOR MENDONÇA'!H474,SINAPI,4,),VLOOKUP('PEM MONSENHOR MENDONÇA'!H474,SETOP,5,))</f>
        <v>#REF!</v>
      </c>
      <c r="N474" s="23" t="e">
        <f t="shared" si="296"/>
        <v>#REF!</v>
      </c>
      <c r="O474" s="23" t="e">
        <f t="shared" si="297"/>
        <v>#REF!</v>
      </c>
      <c r="P474" s="23" t="e">
        <f t="shared" si="298"/>
        <v>#REF!</v>
      </c>
      <c r="Q474" s="93"/>
      <c r="R474" s="93"/>
      <c r="S474" s="4"/>
      <c r="T474" s="87"/>
    </row>
    <row r="475" spans="1:20" s="13" customFormat="1" ht="30" customHeight="1">
      <c r="A475" s="2" t="s">
        <v>775</v>
      </c>
      <c r="B475" s="164" t="e">
        <f>IF(I475="SINAPI",VLOOKUP('PEM MONSENHOR MENDONÇA'!H475,SINAPI,2,),VLOOKUP('PEM MONSENHOR MENDONÇA'!H475,SETOP,3,))</f>
        <v>#REF!</v>
      </c>
      <c r="C475" s="164"/>
      <c r="D475" s="164"/>
      <c r="E475" s="164"/>
      <c r="F475" s="164"/>
      <c r="G475" s="164"/>
      <c r="H475" s="22">
        <v>14148</v>
      </c>
      <c r="I475" s="22" t="s">
        <v>149</v>
      </c>
      <c r="J475" s="22" t="e">
        <f>IF(I475="SINAPI",VLOOKUP('PEM MONSENHOR MENDONÇA'!H475,SINAPI,3,),VLOOKUP('PEM MONSENHOR MENDONÇA'!H475,SETOP,4,))</f>
        <v>#REF!</v>
      </c>
      <c r="K475" s="3">
        <v>96</v>
      </c>
      <c r="L475" s="3"/>
      <c r="M475" s="23" t="e">
        <f>IF(I475="SINAPI",VLOOKUP('PEM MONSENHOR MENDONÇA'!H475,SINAPI,4,),VLOOKUP('PEM MONSENHOR MENDONÇA'!H475,SETOP,5,))</f>
        <v>#REF!</v>
      </c>
      <c r="N475" s="23" t="e">
        <f t="shared" si="296"/>
        <v>#REF!</v>
      </c>
      <c r="O475" s="23" t="e">
        <f t="shared" si="297"/>
        <v>#REF!</v>
      </c>
      <c r="P475" s="23" t="e">
        <f t="shared" si="298"/>
        <v>#REF!</v>
      </c>
      <c r="Q475" s="93"/>
      <c r="R475" s="93"/>
      <c r="S475" s="4"/>
      <c r="T475" s="87"/>
    </row>
    <row r="476" spans="1:20" s="13" customFormat="1" ht="30" customHeight="1">
      <c r="A476" s="2" t="s">
        <v>776</v>
      </c>
      <c r="B476" s="164" t="e">
        <f>IF(I476="SINAPI",VLOOKUP('PEM MONSENHOR MENDONÇA'!H476,SINAPI,2,),VLOOKUP('PEM MONSENHOR MENDONÇA'!H476,SETOP,3,))</f>
        <v>#REF!</v>
      </c>
      <c r="C476" s="164"/>
      <c r="D476" s="164"/>
      <c r="E476" s="164"/>
      <c r="F476" s="164"/>
      <c r="G476" s="164"/>
      <c r="H476" s="22" t="s">
        <v>94</v>
      </c>
      <c r="I476" s="22" t="s">
        <v>33</v>
      </c>
      <c r="J476" s="22" t="e">
        <f>IF(I476="SINAPI",VLOOKUP('PEM MONSENHOR MENDONÇA'!H476,SINAPI,3,),VLOOKUP('PEM MONSENHOR MENDONÇA'!H476,SETOP,4,))</f>
        <v>#REF!</v>
      </c>
      <c r="K476" s="3">
        <v>168</v>
      </c>
      <c r="L476" s="3"/>
      <c r="M476" s="23" t="e">
        <f>IF(I476="SINAPI",VLOOKUP('PEM MONSENHOR MENDONÇA'!H476,SINAPI,4,),VLOOKUP('PEM MONSENHOR MENDONÇA'!H476,SETOP,5,))</f>
        <v>#REF!</v>
      </c>
      <c r="N476" s="23" t="e">
        <f t="shared" si="296"/>
        <v>#REF!</v>
      </c>
      <c r="O476" s="23" t="e">
        <f t="shared" si="297"/>
        <v>#REF!</v>
      </c>
      <c r="P476" s="23" t="e">
        <f t="shared" si="298"/>
        <v>#REF!</v>
      </c>
      <c r="Q476" s="93"/>
      <c r="R476" s="93"/>
      <c r="S476" s="4"/>
      <c r="T476" s="87"/>
    </row>
    <row r="477" spans="1:20" s="13" customFormat="1" ht="30" customHeight="1">
      <c r="A477" s="2" t="s">
        <v>777</v>
      </c>
      <c r="B477" s="164" t="e">
        <f>IF(I477="SINAPI",VLOOKUP('PEM MONSENHOR MENDONÇA'!H477,SINAPI,2,),VLOOKUP('PEM MONSENHOR MENDONÇA'!H477,SETOP,3,))</f>
        <v>#REF!</v>
      </c>
      <c r="C477" s="164"/>
      <c r="D477" s="164"/>
      <c r="E477" s="164"/>
      <c r="F477" s="164"/>
      <c r="G477" s="164"/>
      <c r="H477" s="22" t="s">
        <v>51</v>
      </c>
      <c r="I477" s="22" t="s">
        <v>33</v>
      </c>
      <c r="J477" s="22" t="e">
        <f>IF(I477="SINAPI",VLOOKUP('PEM MONSENHOR MENDONÇA'!H477,SINAPI,3,),VLOOKUP('PEM MONSENHOR MENDONÇA'!H477,SETOP,4,))</f>
        <v>#REF!</v>
      </c>
      <c r="K477" s="3">
        <v>32</v>
      </c>
      <c r="L477" s="3"/>
      <c r="M477" s="23" t="e">
        <f>IF(I477="SINAPI",VLOOKUP('PEM MONSENHOR MENDONÇA'!H477,SINAPI,4,),VLOOKUP('PEM MONSENHOR MENDONÇA'!H477,SETOP,5,))</f>
        <v>#REF!</v>
      </c>
      <c r="N477" s="23" t="e">
        <f t="shared" si="296"/>
        <v>#REF!</v>
      </c>
      <c r="O477" s="23" t="e">
        <f t="shared" si="297"/>
        <v>#REF!</v>
      </c>
      <c r="P477" s="23" t="e">
        <f t="shared" si="298"/>
        <v>#REF!</v>
      </c>
      <c r="Q477" s="93"/>
      <c r="R477" s="93"/>
      <c r="S477" s="4"/>
      <c r="T477" s="87"/>
    </row>
    <row r="478" spans="1:20" s="13" customFormat="1" ht="30" customHeight="1">
      <c r="A478" s="2" t="s">
        <v>778</v>
      </c>
      <c r="B478" s="164" t="e">
        <f>IF(I478="SINAPI",VLOOKUP('PEM MONSENHOR MENDONÇA'!H478,SINAPI,2,),VLOOKUP('PEM MONSENHOR MENDONÇA'!H478,SETOP,3,))</f>
        <v>#REF!</v>
      </c>
      <c r="C478" s="164"/>
      <c r="D478" s="164"/>
      <c r="E478" s="164"/>
      <c r="F478" s="164"/>
      <c r="G478" s="164"/>
      <c r="H478" s="22" t="s">
        <v>90</v>
      </c>
      <c r="I478" s="22" t="s">
        <v>33</v>
      </c>
      <c r="J478" s="22" t="e">
        <f>IF(I478="SINAPI",VLOOKUP('PEM MONSENHOR MENDONÇA'!H478,SINAPI,3,),VLOOKUP('PEM MONSENHOR MENDONÇA'!H478,SETOP,4,))</f>
        <v>#REF!</v>
      </c>
      <c r="K478" s="3">
        <v>43.6</v>
      </c>
      <c r="L478" s="3"/>
      <c r="M478" s="23" t="e">
        <f>IF(I478="SINAPI",VLOOKUP('PEM MONSENHOR MENDONÇA'!H478,SINAPI,4,),VLOOKUP('PEM MONSENHOR MENDONÇA'!H478,SETOP,5,))</f>
        <v>#REF!</v>
      </c>
      <c r="N478" s="23" t="e">
        <f t="shared" si="296"/>
        <v>#REF!</v>
      </c>
      <c r="O478" s="23" t="e">
        <f t="shared" si="297"/>
        <v>#REF!</v>
      </c>
      <c r="P478" s="23" t="e">
        <f t="shared" si="298"/>
        <v>#REF!</v>
      </c>
      <c r="Q478" s="93"/>
      <c r="R478" s="93"/>
      <c r="S478" s="4"/>
      <c r="T478" s="87"/>
    </row>
    <row r="479" spans="1:20" s="13" customFormat="1" ht="30" customHeight="1">
      <c r="A479" s="2" t="s">
        <v>779</v>
      </c>
      <c r="B479" s="164" t="e">
        <f>IF(I479="SINAPI",VLOOKUP('PEM MONSENHOR MENDONÇA'!H479,SINAPI,2,),VLOOKUP('PEM MONSENHOR MENDONÇA'!H479,SETOP,3,))</f>
        <v>#REF!</v>
      </c>
      <c r="C479" s="164"/>
      <c r="D479" s="164"/>
      <c r="E479" s="164"/>
      <c r="F479" s="164"/>
      <c r="G479" s="164"/>
      <c r="H479" s="22">
        <v>40402</v>
      </c>
      <c r="I479" s="22" t="s">
        <v>149</v>
      </c>
      <c r="J479" s="22" t="e">
        <f>IF(I479="SINAPI",VLOOKUP('PEM MONSENHOR MENDONÇA'!H479,SINAPI,3,),VLOOKUP('PEM MONSENHOR MENDONÇA'!H479,SETOP,4,))</f>
        <v>#REF!</v>
      </c>
      <c r="K479" s="3">
        <v>41</v>
      </c>
      <c r="L479" s="3"/>
      <c r="M479" s="23" t="e">
        <f>IF(I479="SINAPI",VLOOKUP('PEM MONSENHOR MENDONÇA'!H479,SINAPI,4,),VLOOKUP('PEM MONSENHOR MENDONÇA'!H479,SETOP,5,))</f>
        <v>#REF!</v>
      </c>
      <c r="N479" s="23" t="e">
        <f t="shared" si="296"/>
        <v>#REF!</v>
      </c>
      <c r="O479" s="23" t="e">
        <f t="shared" si="297"/>
        <v>#REF!</v>
      </c>
      <c r="P479" s="23" t="e">
        <f t="shared" si="298"/>
        <v>#REF!</v>
      </c>
      <c r="Q479" s="93"/>
      <c r="R479" s="93"/>
      <c r="S479" s="4"/>
      <c r="T479" s="87"/>
    </row>
    <row r="480" spans="1:20" s="13" customFormat="1" ht="30" customHeight="1">
      <c r="A480" s="41"/>
      <c r="B480" s="41"/>
      <c r="C480" s="41"/>
      <c r="D480" s="41"/>
      <c r="E480" s="41"/>
      <c r="F480" s="41"/>
      <c r="G480" s="41"/>
      <c r="H480" s="161" t="str">
        <f>"SUBTOTAL "&amp;$B$396</f>
        <v>SUBTOTAL INSTALAÇÕES ELÉTRICAS</v>
      </c>
      <c r="I480" s="161"/>
      <c r="J480" s="161"/>
      <c r="K480" s="161"/>
      <c r="L480" s="161"/>
      <c r="M480" s="161"/>
      <c r="N480" s="162"/>
      <c r="O480" s="42" t="e">
        <f>SUM(O398:O479)</f>
        <v>#REF!</v>
      </c>
      <c r="P480" s="42" t="e">
        <f>SUM(P398:P479)</f>
        <v>#REF!</v>
      </c>
      <c r="Q480" s="93"/>
      <c r="R480" s="93"/>
      <c r="S480" s="4"/>
      <c r="T480" s="87"/>
    </row>
    <row r="481" spans="1:20" s="13" customFormat="1" ht="30" customHeight="1">
      <c r="A481" s="70">
        <v>18</v>
      </c>
      <c r="B481" s="169" t="s">
        <v>158</v>
      </c>
      <c r="C481" s="169"/>
      <c r="D481" s="169"/>
      <c r="E481" s="169"/>
      <c r="F481" s="169"/>
      <c r="G481" s="169"/>
      <c r="H481" s="70"/>
      <c r="I481" s="70"/>
      <c r="J481" s="70"/>
      <c r="K481" s="70"/>
      <c r="L481" s="71"/>
      <c r="M481" s="70"/>
      <c r="N481" s="70"/>
      <c r="O481" s="103"/>
      <c r="P481" s="103"/>
      <c r="Q481" s="93"/>
      <c r="R481" s="93"/>
      <c r="S481" s="4"/>
      <c r="T481" s="87"/>
    </row>
    <row r="482" spans="1:20" s="13" customFormat="1" ht="39" customHeight="1">
      <c r="A482" s="8" t="s">
        <v>241</v>
      </c>
      <c r="B482" s="163" t="e">
        <f>IF(I482="SINAPI",VLOOKUP('PEM MONSENHOR MENDONÇA'!H482,SINAPI,2,),VLOOKUP('PEM MONSENHOR MENDONÇA'!H482,SETOP,3,))</f>
        <v>#REF!</v>
      </c>
      <c r="C482" s="163"/>
      <c r="D482" s="163"/>
      <c r="E482" s="163"/>
      <c r="F482" s="163"/>
      <c r="G482" s="163"/>
      <c r="H482" s="9" t="s">
        <v>116</v>
      </c>
      <c r="I482" s="9" t="s">
        <v>33</v>
      </c>
      <c r="J482" s="9" t="e">
        <f>IF(I482="SINAPI",VLOOKUP('PEM MONSENHOR MENDONÇA'!H482,SINAPI,3,),VLOOKUP('PEM MONSENHOR MENDONÇA'!H482,SETOP,4,))</f>
        <v>#REF!</v>
      </c>
      <c r="K482" s="78">
        <v>7</v>
      </c>
      <c r="L482" s="10">
        <v>407.19</v>
      </c>
      <c r="M482" s="11" t="e">
        <f>IF(I482="SINAPI",VLOOKUP('PEM MONSENHOR MENDONÇA'!H482,SINAPI,4,),VLOOKUP('PEM MONSENHOR MENDONÇA'!H482,SETOP,5,))</f>
        <v>#REF!</v>
      </c>
      <c r="N482" s="11" t="e">
        <f>ROUND(M482*(1+$C$7),2)</f>
        <v>#REF!</v>
      </c>
      <c r="O482" s="11" t="e">
        <f>M482*K482</f>
        <v>#REF!</v>
      </c>
      <c r="P482" s="11" t="e">
        <f>N482*K482</f>
        <v>#REF!</v>
      </c>
      <c r="Q482" s="93"/>
      <c r="R482" s="93"/>
      <c r="S482" s="4"/>
      <c r="T482" s="87"/>
    </row>
    <row r="483" spans="1:20" s="13" customFormat="1" ht="39" customHeight="1">
      <c r="A483" s="8" t="s">
        <v>242</v>
      </c>
      <c r="B483" s="163" t="e">
        <f>IF(I483="SINAPI",VLOOKUP('PEM MONSENHOR MENDONÇA'!H483,SINAPI,2,),VLOOKUP('PEM MONSENHOR MENDONÇA'!H483,SETOP,3,))</f>
        <v>#REF!</v>
      </c>
      <c r="C483" s="163"/>
      <c r="D483" s="163"/>
      <c r="E483" s="163"/>
      <c r="F483" s="163"/>
      <c r="G483" s="163"/>
      <c r="H483" s="9">
        <v>94228</v>
      </c>
      <c r="I483" s="9" t="s">
        <v>149</v>
      </c>
      <c r="J483" s="9" t="e">
        <f>IF(I483="SINAPI",VLOOKUP('PEM MONSENHOR MENDONÇA'!H483,SINAPI,3,),VLOOKUP('PEM MONSENHOR MENDONÇA'!H483,SETOP,4,))</f>
        <v>#REF!</v>
      </c>
      <c r="K483" s="78">
        <v>195</v>
      </c>
      <c r="L483" s="10">
        <v>407.19</v>
      </c>
      <c r="M483" s="11" t="e">
        <f>IF(I483="SINAPI",VLOOKUP('PEM MONSENHOR MENDONÇA'!H483,SINAPI,4,),VLOOKUP('PEM MONSENHOR MENDONÇA'!H483,SETOP,5,))</f>
        <v>#REF!</v>
      </c>
      <c r="N483" s="11" t="e">
        <f t="shared" ref="N483:N485" si="299">ROUND(M483*(1+$C$7),2)</f>
        <v>#REF!</v>
      </c>
      <c r="O483" s="11" t="e">
        <f t="shared" ref="O483:O485" si="300">M483*K483</f>
        <v>#REF!</v>
      </c>
      <c r="P483" s="11" t="e">
        <f t="shared" ref="P483:P485" si="301">N483*K483</f>
        <v>#REF!</v>
      </c>
      <c r="Q483" s="93"/>
      <c r="R483" s="93"/>
      <c r="S483" s="4"/>
      <c r="T483" s="87"/>
    </row>
    <row r="484" spans="1:20" s="13" customFormat="1" ht="39" customHeight="1">
      <c r="A484" s="8" t="s">
        <v>243</v>
      </c>
      <c r="B484" s="163" t="e">
        <f>IF(I484="SINAPI",VLOOKUP('PEM MONSENHOR MENDONÇA'!H484,SINAPI,2,),VLOOKUP('PEM MONSENHOR MENDONÇA'!H484,SETOP,3,))</f>
        <v>#REF!</v>
      </c>
      <c r="C484" s="163"/>
      <c r="D484" s="163"/>
      <c r="E484" s="163"/>
      <c r="F484" s="163"/>
      <c r="G484" s="163"/>
      <c r="H484" s="9">
        <v>100287</v>
      </c>
      <c r="I484" s="9" t="s">
        <v>149</v>
      </c>
      <c r="J484" s="9" t="e">
        <f>IF(I484="SINAPI",VLOOKUP('PEM MONSENHOR MENDONÇA'!H484,SINAPI,3,),VLOOKUP('PEM MONSENHOR MENDONÇA'!H484,SETOP,4,))</f>
        <v>#REF!</v>
      </c>
      <c r="K484" s="78">
        <f>0.05*195</f>
        <v>9.75</v>
      </c>
      <c r="L484" s="10">
        <v>407.19</v>
      </c>
      <c r="M484" s="11" t="e">
        <f>IF(I484="SINAPI",VLOOKUP('PEM MONSENHOR MENDONÇA'!H484,SINAPI,4,),VLOOKUP('PEM MONSENHOR MENDONÇA'!H484,SETOP,5,))</f>
        <v>#REF!</v>
      </c>
      <c r="N484" s="11" t="e">
        <f t="shared" si="299"/>
        <v>#REF!</v>
      </c>
      <c r="O484" s="11" t="e">
        <f t="shared" si="300"/>
        <v>#REF!</v>
      </c>
      <c r="P484" s="11" t="e">
        <f t="shared" si="301"/>
        <v>#REF!</v>
      </c>
      <c r="Q484" s="93"/>
      <c r="R484" s="93"/>
      <c r="S484" s="4"/>
      <c r="T484" s="87"/>
    </row>
    <row r="485" spans="1:20" s="13" customFormat="1" ht="39" customHeight="1">
      <c r="A485" s="8" t="s">
        <v>244</v>
      </c>
      <c r="B485" s="163" t="e">
        <f>IF(I485="SINAPI",VLOOKUP('PEM MONSENHOR MENDONÇA'!H485,SINAPI,2,),VLOOKUP('PEM MONSENHOR MENDONÇA'!H485,SETOP,3,))</f>
        <v>#REF!</v>
      </c>
      <c r="C485" s="163"/>
      <c r="D485" s="163"/>
      <c r="E485" s="163"/>
      <c r="F485" s="163"/>
      <c r="G485" s="163"/>
      <c r="H485" s="9">
        <v>94231</v>
      </c>
      <c r="I485" s="9" t="s">
        <v>149</v>
      </c>
      <c r="J485" s="9" t="e">
        <f>IF(I485="SINAPI",VLOOKUP('PEM MONSENHOR MENDONÇA'!H485,SINAPI,3,),VLOOKUP('PEM MONSENHOR MENDONÇA'!H485,SETOP,4,))</f>
        <v>#REF!</v>
      </c>
      <c r="K485" s="78">
        <v>116</v>
      </c>
      <c r="L485" s="10">
        <v>407.19</v>
      </c>
      <c r="M485" s="11" t="e">
        <f>IF(I485="SINAPI",VLOOKUP('PEM MONSENHOR MENDONÇA'!H485,SINAPI,4,),VLOOKUP('PEM MONSENHOR MENDONÇA'!H485,SETOP,5,))</f>
        <v>#REF!</v>
      </c>
      <c r="N485" s="11" t="e">
        <f t="shared" si="299"/>
        <v>#REF!</v>
      </c>
      <c r="O485" s="11" t="e">
        <f t="shared" si="300"/>
        <v>#REF!</v>
      </c>
      <c r="P485" s="11" t="e">
        <f t="shared" si="301"/>
        <v>#REF!</v>
      </c>
      <c r="Q485" s="93"/>
      <c r="R485" s="93"/>
      <c r="S485" s="4"/>
      <c r="T485" s="87"/>
    </row>
    <row r="486" spans="1:20" s="13" customFormat="1" ht="39" customHeight="1">
      <c r="A486" s="8" t="s">
        <v>245</v>
      </c>
      <c r="B486" s="163" t="e">
        <f>IF(I486="SINAPI",VLOOKUP('PEM MONSENHOR MENDONÇA'!H486,SINAPI,2,),VLOOKUP('PEM MONSENHOR MENDONÇA'!H486,SETOP,3,))</f>
        <v>#REF!</v>
      </c>
      <c r="C486" s="163"/>
      <c r="D486" s="163"/>
      <c r="E486" s="163"/>
      <c r="F486" s="163"/>
      <c r="G486" s="163"/>
      <c r="H486" s="9" t="s">
        <v>136</v>
      </c>
      <c r="I486" s="9" t="s">
        <v>33</v>
      </c>
      <c r="J486" s="9" t="e">
        <f>IF(I486="SINAPI",VLOOKUP('PEM MONSENHOR MENDONÇA'!H486,SINAPI,3,),VLOOKUP('PEM MONSENHOR MENDONÇA'!H486,SETOP,4,))</f>
        <v>#REF!</v>
      </c>
      <c r="K486" s="78">
        <v>225</v>
      </c>
      <c r="L486" s="10">
        <v>407.19</v>
      </c>
      <c r="M486" s="11" t="e">
        <f>IF(I486="SINAPI",VLOOKUP('PEM MONSENHOR MENDONÇA'!H486,SINAPI,4,),VLOOKUP('PEM MONSENHOR MENDONÇA'!H486,SETOP,5,))</f>
        <v>#REF!</v>
      </c>
      <c r="N486" s="11" t="e">
        <f>ROUND(M486*(1+$C$7),2)</f>
        <v>#REF!</v>
      </c>
      <c r="O486" s="11" t="e">
        <f>M486*K486</f>
        <v>#REF!</v>
      </c>
      <c r="P486" s="11" t="e">
        <f>N486*K486</f>
        <v>#REF!</v>
      </c>
      <c r="Q486" s="93"/>
      <c r="R486" s="93"/>
      <c r="S486" s="4"/>
      <c r="T486" s="87"/>
    </row>
    <row r="487" spans="1:20" s="13" customFormat="1" ht="39" customHeight="1">
      <c r="A487" s="8" t="s">
        <v>246</v>
      </c>
      <c r="B487" s="163" t="e">
        <f>IF(I487="SINAPI",VLOOKUP('PEM MONSENHOR MENDONÇA'!H487,SINAPI,2,),VLOOKUP('PEM MONSENHOR MENDONÇA'!H487,SETOP,3,))</f>
        <v>#REF!</v>
      </c>
      <c r="C487" s="163"/>
      <c r="D487" s="163"/>
      <c r="E487" s="163"/>
      <c r="F487" s="163"/>
      <c r="G487" s="163"/>
      <c r="H487" s="9">
        <v>10931</v>
      </c>
      <c r="I487" s="9" t="s">
        <v>149</v>
      </c>
      <c r="J487" s="9" t="e">
        <f>IF(I487="SINAPI",VLOOKUP('PEM MONSENHOR MENDONÇA'!H487,SINAPI,3,),VLOOKUP('PEM MONSENHOR MENDONÇA'!H487,SETOP,4,))</f>
        <v>#REF!</v>
      </c>
      <c r="K487" s="78">
        <v>40</v>
      </c>
      <c r="L487" s="10">
        <v>407.19</v>
      </c>
      <c r="M487" s="11" t="e">
        <f>IF(I487="SINAPI",VLOOKUP('PEM MONSENHOR MENDONÇA'!H487,SINAPI,4,),VLOOKUP('PEM MONSENHOR MENDONÇA'!H487,SETOP,5,))</f>
        <v>#REF!</v>
      </c>
      <c r="N487" s="11" t="e">
        <f t="shared" ref="N487:N491" si="302">ROUND(M487*(1+$C$7),2)</f>
        <v>#REF!</v>
      </c>
      <c r="O487" s="11" t="e">
        <f t="shared" ref="O487:O490" si="303">M487*K487</f>
        <v>#REF!</v>
      </c>
      <c r="P487" s="11" t="e">
        <f t="shared" ref="P487:P490" si="304">N487*K487</f>
        <v>#REF!</v>
      </c>
      <c r="Q487" s="93"/>
      <c r="R487" s="93"/>
      <c r="S487" s="4"/>
      <c r="T487" s="87"/>
    </row>
    <row r="488" spans="1:20" s="13" customFormat="1" ht="39" customHeight="1">
      <c r="A488" s="8" t="s">
        <v>247</v>
      </c>
      <c r="B488" s="163" t="e">
        <f>IF(I488="SINAPI",VLOOKUP('PEM MONSENHOR MENDONÇA'!H488,SINAPI,2,),VLOOKUP('PEM MONSENHOR MENDONÇA'!H488,SETOP,3,))</f>
        <v>#REF!</v>
      </c>
      <c r="C488" s="163"/>
      <c r="D488" s="163"/>
      <c r="E488" s="163"/>
      <c r="F488" s="163"/>
      <c r="G488" s="163"/>
      <c r="H488" s="9">
        <v>12626</v>
      </c>
      <c r="I488" s="9" t="s">
        <v>149</v>
      </c>
      <c r="J488" s="9" t="e">
        <f>IF(I488="SINAPI",VLOOKUP('PEM MONSENHOR MENDONÇA'!H488,SINAPI,3,),VLOOKUP('PEM MONSENHOR MENDONÇA'!H488,SETOP,4,))</f>
        <v>#REF!</v>
      </c>
      <c r="K488" s="78">
        <v>110</v>
      </c>
      <c r="L488" s="10">
        <v>407.19</v>
      </c>
      <c r="M488" s="11" t="e">
        <f>IF(I488="SINAPI",VLOOKUP('PEM MONSENHOR MENDONÇA'!H488,SINAPI,4,),VLOOKUP('PEM MONSENHOR MENDONÇA'!H488,SETOP,5,))</f>
        <v>#REF!</v>
      </c>
      <c r="N488" s="11" t="e">
        <f t="shared" si="302"/>
        <v>#REF!</v>
      </c>
      <c r="O488" s="11" t="e">
        <f t="shared" si="303"/>
        <v>#REF!</v>
      </c>
      <c r="P488" s="11" t="e">
        <f t="shared" si="304"/>
        <v>#REF!</v>
      </c>
      <c r="Q488" s="93"/>
      <c r="R488" s="93"/>
      <c r="S488" s="4"/>
      <c r="T488" s="87"/>
    </row>
    <row r="489" spans="1:20" s="13" customFormat="1" ht="52.5" customHeight="1">
      <c r="A489" s="8" t="s">
        <v>326</v>
      </c>
      <c r="B489" s="163" t="e">
        <f>IF(I489="SINAPI",VLOOKUP('PEM MONSENHOR MENDONÇA'!H489,SINAPI,2,),VLOOKUP('PEM MONSENHOR MENDONÇA'!H489,SETOP,3,))</f>
        <v>#REF!</v>
      </c>
      <c r="C489" s="163"/>
      <c r="D489" s="163"/>
      <c r="E489" s="163"/>
      <c r="F489" s="163"/>
      <c r="G489" s="163"/>
      <c r="H489" s="9">
        <v>91175</v>
      </c>
      <c r="I489" s="9" t="s">
        <v>149</v>
      </c>
      <c r="J489" s="9" t="e">
        <f>IF(I489="SINAPI",VLOOKUP('PEM MONSENHOR MENDONÇA'!H489,SINAPI,3,),VLOOKUP('PEM MONSENHOR MENDONÇA'!H489,SETOP,4,))</f>
        <v>#REF!</v>
      </c>
      <c r="K489" s="78">
        <v>70</v>
      </c>
      <c r="L489" s="10">
        <v>407.19</v>
      </c>
      <c r="M489" s="11" t="e">
        <f>IF(I489="SINAPI",VLOOKUP('PEM MONSENHOR MENDONÇA'!H489,SINAPI,4,),VLOOKUP('PEM MONSENHOR MENDONÇA'!H489,SETOP,5,))</f>
        <v>#REF!</v>
      </c>
      <c r="N489" s="11" t="e">
        <f t="shared" si="302"/>
        <v>#REF!</v>
      </c>
      <c r="O489" s="11" t="e">
        <f t="shared" si="303"/>
        <v>#REF!</v>
      </c>
      <c r="P489" s="11" t="e">
        <f t="shared" si="304"/>
        <v>#REF!</v>
      </c>
      <c r="Q489" s="93"/>
      <c r="R489" s="93"/>
      <c r="S489" s="4"/>
      <c r="T489" s="87"/>
    </row>
    <row r="490" spans="1:20" s="13" customFormat="1" ht="34.9" customHeight="1">
      <c r="A490" s="8" t="s">
        <v>248</v>
      </c>
      <c r="B490" s="163" t="e">
        <f>IF(I490="SINAPI",VLOOKUP('PEM MONSENHOR MENDONÇA'!H490,SINAPI,2,),VLOOKUP('PEM MONSENHOR MENDONÇA'!H490,SETOP,3,))</f>
        <v>#REF!</v>
      </c>
      <c r="C490" s="163"/>
      <c r="D490" s="163"/>
      <c r="E490" s="163"/>
      <c r="F490" s="163"/>
      <c r="G490" s="163"/>
      <c r="H490" s="9">
        <v>89512</v>
      </c>
      <c r="I490" s="9" t="s">
        <v>149</v>
      </c>
      <c r="J490" s="9" t="e">
        <f>IF(I490="SINAPI",VLOOKUP('PEM MONSENHOR MENDONÇA'!H490,SINAPI,3,),VLOOKUP('PEM MONSENHOR MENDONÇA'!H490,SETOP,4,))</f>
        <v>#REF!</v>
      </c>
      <c r="K490" s="78">
        <v>155</v>
      </c>
      <c r="L490" s="10">
        <v>407.19</v>
      </c>
      <c r="M490" s="11" t="e">
        <f>IF(I490="SINAPI",VLOOKUP('PEM MONSENHOR MENDONÇA'!H490,SINAPI,4,),VLOOKUP('PEM MONSENHOR MENDONÇA'!H490,SETOP,5,))</f>
        <v>#REF!</v>
      </c>
      <c r="N490" s="11" t="e">
        <f t="shared" si="302"/>
        <v>#REF!</v>
      </c>
      <c r="O490" s="11" t="e">
        <f t="shared" si="303"/>
        <v>#REF!</v>
      </c>
      <c r="P490" s="11" t="e">
        <f t="shared" si="304"/>
        <v>#REF!</v>
      </c>
      <c r="Q490" s="93"/>
      <c r="R490" s="93"/>
      <c r="S490" s="4"/>
      <c r="T490" s="87"/>
    </row>
    <row r="491" spans="1:20" s="13" customFormat="1" ht="34.9" customHeight="1">
      <c r="A491" s="8" t="s">
        <v>249</v>
      </c>
      <c r="B491" s="163" t="e">
        <f>IF(I491="SINAPI",VLOOKUP('PEM MONSENHOR MENDONÇA'!H491,SINAPI,2,),VLOOKUP('PEM MONSENHOR MENDONÇA'!H491,SETOP,3,))</f>
        <v>#REF!</v>
      </c>
      <c r="C491" s="163"/>
      <c r="D491" s="163"/>
      <c r="E491" s="163"/>
      <c r="F491" s="163"/>
      <c r="G491" s="163"/>
      <c r="H491" s="9">
        <v>89578</v>
      </c>
      <c r="I491" s="9" t="s">
        <v>149</v>
      </c>
      <c r="J491" s="9" t="e">
        <f>IF(I491="SINAPI",VLOOKUP('PEM MONSENHOR MENDONÇA'!H491,SINAPI,3,),VLOOKUP('PEM MONSENHOR MENDONÇA'!H491,SETOP,4,))</f>
        <v>#REF!</v>
      </c>
      <c r="K491" s="78">
        <v>90</v>
      </c>
      <c r="L491" s="10">
        <v>407.19</v>
      </c>
      <c r="M491" s="11" t="e">
        <f>IF(I491="SINAPI",VLOOKUP('PEM MONSENHOR MENDONÇA'!H491,SINAPI,4,),VLOOKUP('PEM MONSENHOR MENDONÇA'!H491,SETOP,5,))</f>
        <v>#REF!</v>
      </c>
      <c r="N491" s="11" t="e">
        <f t="shared" si="302"/>
        <v>#REF!</v>
      </c>
      <c r="O491" s="11" t="e">
        <f t="shared" ref="O491" si="305">M491*K491</f>
        <v>#REF!</v>
      </c>
      <c r="P491" s="11" t="e">
        <f t="shared" ref="P491" si="306">N491*K491</f>
        <v>#REF!</v>
      </c>
      <c r="Q491" s="93"/>
      <c r="R491" s="93"/>
      <c r="S491" s="4"/>
      <c r="T491" s="87"/>
    </row>
    <row r="492" spans="1:20" s="13" customFormat="1" ht="56.25" customHeight="1">
      <c r="A492" s="8" t="s">
        <v>250</v>
      </c>
      <c r="B492" s="163" t="e">
        <f>IF(I492="SINAPI",VLOOKUP('PEM MONSENHOR MENDONÇA'!H492,SINAPI,2,),VLOOKUP('PEM MONSENHOR MENDONÇA'!H492,SETOP,3,))</f>
        <v>#REF!</v>
      </c>
      <c r="C492" s="163"/>
      <c r="D492" s="163"/>
      <c r="E492" s="163"/>
      <c r="F492" s="163"/>
      <c r="G492" s="163"/>
      <c r="H492" s="9">
        <v>89584</v>
      </c>
      <c r="I492" s="9" t="s">
        <v>149</v>
      </c>
      <c r="J492" s="9" t="e">
        <f>IF(I492="SINAPI",VLOOKUP('PEM MONSENHOR MENDONÇA'!H492,SINAPI,3,),VLOOKUP('PEM MONSENHOR MENDONÇA'!H492,SETOP,4,))</f>
        <v>#REF!</v>
      </c>
      <c r="K492" s="78">
        <v>50</v>
      </c>
      <c r="L492" s="10">
        <v>407.19</v>
      </c>
      <c r="M492" s="11" t="e">
        <f>IF(I492="SINAPI",VLOOKUP('PEM MONSENHOR MENDONÇA'!H492,SINAPI,4,),VLOOKUP('PEM MONSENHOR MENDONÇA'!H492,SETOP,5,))</f>
        <v>#REF!</v>
      </c>
      <c r="N492" s="11" t="e">
        <f>ROUND(M492*(1+$C$7),2)</f>
        <v>#REF!</v>
      </c>
      <c r="O492" s="11" t="e">
        <f>M492*K492</f>
        <v>#REF!</v>
      </c>
      <c r="P492" s="11" t="e">
        <f>N492*K492</f>
        <v>#REF!</v>
      </c>
      <c r="Q492" s="93"/>
      <c r="R492" s="93"/>
      <c r="S492" s="4"/>
      <c r="T492" s="87"/>
    </row>
    <row r="493" spans="1:20" s="13" customFormat="1" ht="52.5" customHeight="1">
      <c r="A493" s="8" t="s">
        <v>251</v>
      </c>
      <c r="B493" s="163" t="e">
        <f>IF(I493="SINAPI",VLOOKUP('PEM MONSENHOR MENDONÇA'!H493,SINAPI,2,),VLOOKUP('PEM MONSENHOR MENDONÇA'!H493,SETOP,3,))</f>
        <v>#REF!</v>
      </c>
      <c r="C493" s="163"/>
      <c r="D493" s="163"/>
      <c r="E493" s="163"/>
      <c r="F493" s="163"/>
      <c r="G493" s="163"/>
      <c r="H493" s="9">
        <v>89585</v>
      </c>
      <c r="I493" s="9" t="s">
        <v>149</v>
      </c>
      <c r="J493" s="9" t="e">
        <f>IF(I493="SINAPI",VLOOKUP('PEM MONSENHOR MENDONÇA'!H493,SINAPI,3,),VLOOKUP('PEM MONSENHOR MENDONÇA'!H493,SETOP,4,))</f>
        <v>#REF!</v>
      </c>
      <c r="K493" s="78">
        <v>20</v>
      </c>
      <c r="L493" s="10">
        <v>407.19</v>
      </c>
      <c r="M493" s="11" t="e">
        <f>IF(I493="SINAPI",VLOOKUP('PEM MONSENHOR MENDONÇA'!H493,SINAPI,4,),VLOOKUP('PEM MONSENHOR MENDONÇA'!H493,SETOP,5,))</f>
        <v>#REF!</v>
      </c>
      <c r="N493" s="11" t="e">
        <f t="shared" ref="N493" si="307">ROUND(M493*(1+$C$7),2)</f>
        <v>#REF!</v>
      </c>
      <c r="O493" s="11" t="e">
        <f t="shared" ref="O493" si="308">M493*K493</f>
        <v>#REF!</v>
      </c>
      <c r="P493" s="11" t="e">
        <f t="shared" ref="P493" si="309">N493*K493</f>
        <v>#REF!</v>
      </c>
      <c r="Q493" s="93"/>
      <c r="R493" s="93"/>
      <c r="S493" s="4"/>
      <c r="T493" s="87"/>
    </row>
    <row r="494" spans="1:20" s="13" customFormat="1" ht="44.45" customHeight="1">
      <c r="A494" s="8" t="s">
        <v>407</v>
      </c>
      <c r="B494" s="163" t="e">
        <f>IF(I494="SINAPI",VLOOKUP('PEM MONSENHOR MENDONÇA'!H494,SINAPI,2,),VLOOKUP('PEM MONSENHOR MENDONÇA'!H494,SETOP,3,))</f>
        <v>#REF!</v>
      </c>
      <c r="C494" s="163"/>
      <c r="D494" s="163"/>
      <c r="E494" s="163"/>
      <c r="F494" s="163"/>
      <c r="G494" s="163"/>
      <c r="H494" s="9">
        <v>89567</v>
      </c>
      <c r="I494" s="9" t="s">
        <v>149</v>
      </c>
      <c r="J494" s="9" t="e">
        <f>IF(I494="SINAPI",VLOOKUP('PEM MONSENHOR MENDONÇA'!H494,SINAPI,3,),VLOOKUP('PEM MONSENHOR MENDONÇA'!H494,SETOP,4,))</f>
        <v>#REF!</v>
      </c>
      <c r="K494" s="78">
        <v>5</v>
      </c>
      <c r="L494" s="10">
        <v>407.19</v>
      </c>
      <c r="M494" s="11" t="e">
        <f>IF(I494="SINAPI",VLOOKUP('PEM MONSENHOR MENDONÇA'!H494,SINAPI,4,),VLOOKUP('PEM MONSENHOR MENDONÇA'!H494,SETOP,5,))</f>
        <v>#REF!</v>
      </c>
      <c r="N494" s="11" t="e">
        <f t="shared" ref="N494:N495" si="310">ROUND(M494*(1+$C$7),2)</f>
        <v>#REF!</v>
      </c>
      <c r="O494" s="11" t="e">
        <f t="shared" ref="O494:O495" si="311">M494*K494</f>
        <v>#REF!</v>
      </c>
      <c r="P494" s="11" t="e">
        <f t="shared" ref="P494:P495" si="312">N494*K494</f>
        <v>#REF!</v>
      </c>
      <c r="Q494" s="93"/>
      <c r="R494" s="93"/>
      <c r="S494" s="4"/>
      <c r="T494" s="87"/>
    </row>
    <row r="495" spans="1:20" s="13" customFormat="1" ht="44.25" customHeight="1">
      <c r="A495" s="8" t="s">
        <v>408</v>
      </c>
      <c r="B495" s="163" t="e">
        <f>IF(I495="SINAPI",VLOOKUP('PEM MONSENHOR MENDONÇA'!H495,SINAPI,2,),VLOOKUP('PEM MONSENHOR MENDONÇA'!H495,SETOP,3,))</f>
        <v>#REF!</v>
      </c>
      <c r="C495" s="163"/>
      <c r="D495" s="163"/>
      <c r="E495" s="163"/>
      <c r="F495" s="163"/>
      <c r="G495" s="163"/>
      <c r="H495" s="9">
        <v>88267</v>
      </c>
      <c r="I495" s="9" t="s">
        <v>149</v>
      </c>
      <c r="J495" s="9" t="e">
        <f>IF(I495="SINAPI",VLOOKUP('PEM MONSENHOR MENDONÇA'!H495,SINAPI,3,),VLOOKUP('PEM MONSENHOR MENDONÇA'!H495,SETOP,4,))</f>
        <v>#REF!</v>
      </c>
      <c r="K495" s="78">
        <v>40</v>
      </c>
      <c r="L495" s="10">
        <v>407.19</v>
      </c>
      <c r="M495" s="11" t="e">
        <f>IF(I495="SINAPI",VLOOKUP('PEM MONSENHOR MENDONÇA'!H495,SINAPI,4,),VLOOKUP('PEM MONSENHOR MENDONÇA'!H495,SETOP,5,))</f>
        <v>#REF!</v>
      </c>
      <c r="N495" s="11" t="e">
        <f t="shared" si="310"/>
        <v>#REF!</v>
      </c>
      <c r="O495" s="11" t="e">
        <f t="shared" si="311"/>
        <v>#REF!</v>
      </c>
      <c r="P495" s="11" t="e">
        <f t="shared" si="312"/>
        <v>#REF!</v>
      </c>
      <c r="Q495" s="93"/>
      <c r="R495" s="93"/>
      <c r="S495" s="4"/>
      <c r="T495" s="87"/>
    </row>
    <row r="496" spans="1:20" s="13" customFormat="1" ht="30" customHeight="1">
      <c r="A496" s="41"/>
      <c r="B496" s="41"/>
      <c r="C496" s="41"/>
      <c r="D496" s="41"/>
      <c r="E496" s="41"/>
      <c r="F496" s="41"/>
      <c r="G496" s="41"/>
      <c r="H496" s="161" t="str">
        <f>"SUBTOTAL "&amp;$B$481</f>
        <v>SUBTOTAL DRENAGEM DE ÁGUAS PLUVIAIS</v>
      </c>
      <c r="I496" s="161"/>
      <c r="J496" s="161"/>
      <c r="K496" s="161"/>
      <c r="L496" s="161"/>
      <c r="M496" s="161"/>
      <c r="N496" s="162"/>
      <c r="O496" s="42" t="e">
        <f>SUM(O482:O495)</f>
        <v>#REF!</v>
      </c>
      <c r="P496" s="42" t="e">
        <f>SUM(P482:P495)</f>
        <v>#REF!</v>
      </c>
      <c r="Q496" s="93"/>
      <c r="R496" s="93"/>
      <c r="S496" s="4"/>
      <c r="T496" s="87"/>
    </row>
    <row r="497" spans="1:20" s="13" customFormat="1" ht="30" customHeight="1">
      <c r="A497" s="70">
        <v>19</v>
      </c>
      <c r="B497" s="169" t="s">
        <v>156</v>
      </c>
      <c r="C497" s="169"/>
      <c r="D497" s="169"/>
      <c r="E497" s="169"/>
      <c r="F497" s="169"/>
      <c r="G497" s="169"/>
      <c r="H497" s="70"/>
      <c r="I497" s="70"/>
      <c r="J497" s="70"/>
      <c r="K497" s="70"/>
      <c r="L497" s="71"/>
      <c r="M497" s="70"/>
      <c r="N497" s="70"/>
      <c r="O497" s="103"/>
      <c r="P497" s="103"/>
      <c r="Q497" s="93"/>
      <c r="R497" s="93"/>
      <c r="S497" s="4"/>
      <c r="T497" s="87"/>
    </row>
    <row r="498" spans="1:20" s="13" customFormat="1" ht="30" customHeight="1">
      <c r="A498" s="8" t="s">
        <v>263</v>
      </c>
      <c r="B498" s="163" t="e">
        <f>IF(I498="SINAPI",VLOOKUP('PEM MONSENHOR MENDONÇA'!H498,SINAPI,2,),VLOOKUP('PEM MONSENHOR MENDONÇA'!H498,SETOP,3,))</f>
        <v>#REF!</v>
      </c>
      <c r="C498" s="163"/>
      <c r="D498" s="163"/>
      <c r="E498" s="163"/>
      <c r="F498" s="163"/>
      <c r="G498" s="163"/>
      <c r="H498" s="9" t="s">
        <v>123</v>
      </c>
      <c r="I498" s="9" t="s">
        <v>33</v>
      </c>
      <c r="J498" s="9" t="e">
        <f>IF(I498="SINAPI",VLOOKUP('PEM MONSENHOR MENDONÇA'!H498,SINAPI,3,),VLOOKUP('PEM MONSENHOR MENDONÇA'!H498,SETOP,4,))</f>
        <v>#REF!</v>
      </c>
      <c r="K498" s="10">
        <v>9</v>
      </c>
      <c r="L498" s="10">
        <v>407.19</v>
      </c>
      <c r="M498" s="11" t="e">
        <f>IF(I498="SINAPI",VLOOKUP('PEM MONSENHOR MENDONÇA'!H498,SINAPI,4,),VLOOKUP('PEM MONSENHOR MENDONÇA'!H498,SETOP,5,))</f>
        <v>#REF!</v>
      </c>
      <c r="N498" s="11" t="e">
        <f>ROUND(M498*(1+$C$7),2)</f>
        <v>#REF!</v>
      </c>
      <c r="O498" s="11" t="e">
        <f>M498*K498</f>
        <v>#REF!</v>
      </c>
      <c r="P498" s="11" t="e">
        <f>N498*K498</f>
        <v>#REF!</v>
      </c>
      <c r="Q498" s="93"/>
      <c r="R498" s="93"/>
      <c r="S498" s="4"/>
      <c r="T498" s="87"/>
    </row>
    <row r="499" spans="1:20" s="13" customFormat="1" ht="30" customHeight="1">
      <c r="A499" s="8" t="s">
        <v>264</v>
      </c>
      <c r="B499" s="163" t="e">
        <f>IF(I499="SINAPI",VLOOKUP('PEM MONSENHOR MENDONÇA'!H499,SINAPI,2,),VLOOKUP('PEM MONSENHOR MENDONÇA'!H499,SETOP,3,))</f>
        <v>#REF!</v>
      </c>
      <c r="C499" s="163"/>
      <c r="D499" s="163"/>
      <c r="E499" s="163"/>
      <c r="F499" s="163"/>
      <c r="G499" s="163"/>
      <c r="H499" s="9">
        <v>97599</v>
      </c>
      <c r="I499" s="9" t="s">
        <v>149</v>
      </c>
      <c r="J499" s="9" t="e">
        <f>IF(I499="SINAPI",VLOOKUP('PEM MONSENHOR MENDONÇA'!H499,SINAPI,3,),VLOOKUP('PEM MONSENHOR MENDONÇA'!H499,SETOP,4,))</f>
        <v>#REF!</v>
      </c>
      <c r="K499" s="10">
        <v>30</v>
      </c>
      <c r="L499" s="10">
        <v>407.19</v>
      </c>
      <c r="M499" s="11" t="e">
        <f>IF(I499="SINAPI",VLOOKUP('PEM MONSENHOR MENDONÇA'!H499,SINAPI,4,),VLOOKUP('PEM MONSENHOR MENDONÇA'!H499,SETOP,5,))</f>
        <v>#REF!</v>
      </c>
      <c r="N499" s="11" t="e">
        <f>ROUND(M499*(1+$C$7),2)</f>
        <v>#REF!</v>
      </c>
      <c r="O499" s="11" t="e">
        <f>M499*K499</f>
        <v>#REF!</v>
      </c>
      <c r="P499" s="11" t="e">
        <f>N499*K499</f>
        <v>#REF!</v>
      </c>
      <c r="Q499" s="93"/>
      <c r="R499" s="93"/>
      <c r="S499" s="4"/>
      <c r="T499" s="87"/>
    </row>
    <row r="500" spans="1:20" s="13" customFormat="1" ht="30" customHeight="1">
      <c r="A500" s="8" t="s">
        <v>265</v>
      </c>
      <c r="B500" s="163" t="e">
        <f>IF(I500="SINAPI",VLOOKUP('PEM MONSENHOR MENDONÇA'!H500,SINAPI,2,),VLOOKUP('PEM MONSENHOR MENDONÇA'!H500,SETOP,3,))</f>
        <v>#REF!</v>
      </c>
      <c r="C500" s="163"/>
      <c r="D500" s="163"/>
      <c r="E500" s="163"/>
      <c r="F500" s="163"/>
      <c r="G500" s="163"/>
      <c r="H500" s="9" t="s">
        <v>126</v>
      </c>
      <c r="I500" s="9" t="s">
        <v>33</v>
      </c>
      <c r="J500" s="9" t="e">
        <f>IF(I500="SINAPI",VLOOKUP('PEM MONSENHOR MENDONÇA'!H500,SINAPI,3,),VLOOKUP('PEM MONSENHOR MENDONÇA'!H500,SETOP,4,))</f>
        <v>#REF!</v>
      </c>
      <c r="K500" s="10">
        <v>21</v>
      </c>
      <c r="L500" s="10">
        <v>407.19</v>
      </c>
      <c r="M500" s="11" t="e">
        <f>IF(I500="SINAPI",VLOOKUP('PEM MONSENHOR MENDONÇA'!H500,SINAPI,4,),VLOOKUP('PEM MONSENHOR MENDONÇA'!H500,SETOP,5,))</f>
        <v>#REF!</v>
      </c>
      <c r="N500" s="11" t="e">
        <f t="shared" ref="N500:N502" si="313">ROUND(M500*(1+$C$7),2)</f>
        <v>#REF!</v>
      </c>
      <c r="O500" s="11" t="e">
        <f t="shared" ref="O500:O502" si="314">M500*K500</f>
        <v>#REF!</v>
      </c>
      <c r="P500" s="11" t="e">
        <f t="shared" ref="P500:P502" si="315">N500*K500</f>
        <v>#REF!</v>
      </c>
      <c r="Q500" s="93"/>
      <c r="R500" s="93"/>
      <c r="S500" s="4"/>
      <c r="T500" s="87"/>
    </row>
    <row r="501" spans="1:20" s="13" customFormat="1" ht="30" customHeight="1">
      <c r="A501" s="8" t="s">
        <v>409</v>
      </c>
      <c r="B501" s="163" t="e">
        <f>IF(I501="SINAPI",VLOOKUP('PEM MONSENHOR MENDONÇA'!H501,SINAPI,2,),VLOOKUP('PEM MONSENHOR MENDONÇA'!H501,SETOP,3,))</f>
        <v>#REF!</v>
      </c>
      <c r="C501" s="163"/>
      <c r="D501" s="163"/>
      <c r="E501" s="163"/>
      <c r="F501" s="163"/>
      <c r="G501" s="163"/>
      <c r="H501" s="9" t="s">
        <v>124</v>
      </c>
      <c r="I501" s="9" t="s">
        <v>33</v>
      </c>
      <c r="J501" s="9" t="e">
        <f>IF(I501="SINAPI",VLOOKUP('PEM MONSENHOR MENDONÇA'!H501,SINAPI,3,),VLOOKUP('PEM MONSENHOR MENDONÇA'!H501,SETOP,4,))</f>
        <v>#REF!</v>
      </c>
      <c r="K501" s="10">
        <v>9</v>
      </c>
      <c r="L501" s="10">
        <v>407.19</v>
      </c>
      <c r="M501" s="11" t="e">
        <f>IF(I501="SINAPI",VLOOKUP('PEM MONSENHOR MENDONÇA'!H501,SINAPI,4,),VLOOKUP('PEM MONSENHOR MENDONÇA'!H501,SETOP,5,))</f>
        <v>#REF!</v>
      </c>
      <c r="N501" s="11" t="e">
        <f t="shared" si="313"/>
        <v>#REF!</v>
      </c>
      <c r="O501" s="11" t="e">
        <f t="shared" si="314"/>
        <v>#REF!</v>
      </c>
      <c r="P501" s="11" t="e">
        <f t="shared" si="315"/>
        <v>#REF!</v>
      </c>
      <c r="Q501" s="93"/>
      <c r="R501" s="93"/>
      <c r="S501" s="4"/>
      <c r="T501" s="87"/>
    </row>
    <row r="502" spans="1:20" s="13" customFormat="1" ht="30" customHeight="1">
      <c r="A502" s="8" t="s">
        <v>410</v>
      </c>
      <c r="B502" s="163" t="e">
        <f>IF(I502="SINAPI",VLOOKUP('PEM MONSENHOR MENDONÇA'!H502,SINAPI,2,),VLOOKUP('PEM MONSENHOR MENDONÇA'!H502,SETOP,3,))</f>
        <v>#REF!</v>
      </c>
      <c r="C502" s="163"/>
      <c r="D502" s="163"/>
      <c r="E502" s="163"/>
      <c r="F502" s="163"/>
      <c r="G502" s="163"/>
      <c r="H502" s="9" t="s">
        <v>125</v>
      </c>
      <c r="I502" s="9" t="s">
        <v>33</v>
      </c>
      <c r="J502" s="9" t="e">
        <f>IF(I502="SINAPI",VLOOKUP('PEM MONSENHOR MENDONÇA'!H502,SINAPI,3,),VLOOKUP('PEM MONSENHOR MENDONÇA'!H502,SETOP,4,))</f>
        <v>#REF!</v>
      </c>
      <c r="K502" s="10">
        <v>13</v>
      </c>
      <c r="L502" s="10">
        <v>407.19</v>
      </c>
      <c r="M502" s="11" t="e">
        <f>IF(I502="SINAPI",VLOOKUP('PEM MONSENHOR MENDONÇA'!H502,SINAPI,4,),VLOOKUP('PEM MONSENHOR MENDONÇA'!H502,SETOP,5,))</f>
        <v>#REF!</v>
      </c>
      <c r="N502" s="11" t="e">
        <f t="shared" si="313"/>
        <v>#REF!</v>
      </c>
      <c r="O502" s="11" t="e">
        <f t="shared" si="314"/>
        <v>#REF!</v>
      </c>
      <c r="P502" s="11" t="e">
        <f t="shared" si="315"/>
        <v>#REF!</v>
      </c>
      <c r="Q502" s="93"/>
      <c r="R502" s="93"/>
      <c r="S502" s="4"/>
      <c r="T502" s="87"/>
    </row>
    <row r="503" spans="1:20" s="13" customFormat="1" ht="30" customHeight="1">
      <c r="A503" s="8" t="s">
        <v>411</v>
      </c>
      <c r="B503" s="163" t="e">
        <f>IF(I503="SINAPI",VLOOKUP('PEM MONSENHOR MENDONÇA'!H503,SINAPI,2,),VLOOKUP('PEM MONSENHOR MENDONÇA'!H503,SETOP,3,))</f>
        <v>#REF!</v>
      </c>
      <c r="C503" s="163"/>
      <c r="D503" s="163"/>
      <c r="E503" s="163"/>
      <c r="F503" s="163"/>
      <c r="G503" s="163"/>
      <c r="H503" s="9" t="s">
        <v>127</v>
      </c>
      <c r="I503" s="9" t="s">
        <v>33</v>
      </c>
      <c r="J503" s="9" t="e">
        <f>IF(I503="SINAPI",VLOOKUP('PEM MONSENHOR MENDONÇA'!H503,SINAPI,3,),VLOOKUP('PEM MONSENHOR MENDONÇA'!H503,SETOP,4,))</f>
        <v>#REF!</v>
      </c>
      <c r="K503" s="10">
        <v>2</v>
      </c>
      <c r="L503" s="10">
        <v>407.19</v>
      </c>
      <c r="M503" s="11" t="e">
        <f>IF(I503="SINAPI",VLOOKUP('PEM MONSENHOR MENDONÇA'!H503,SINAPI,4,),VLOOKUP('PEM MONSENHOR MENDONÇA'!H503,SETOP,5,))</f>
        <v>#REF!</v>
      </c>
      <c r="N503" s="11" t="e">
        <f>ROUND(M503*(1+$C$7),2)</f>
        <v>#REF!</v>
      </c>
      <c r="O503" s="11" t="e">
        <f>M503*K503</f>
        <v>#REF!</v>
      </c>
      <c r="P503" s="11" t="e">
        <f>N503*K503</f>
        <v>#REF!</v>
      </c>
      <c r="Q503" s="93"/>
      <c r="R503" s="93"/>
      <c r="S503" s="4"/>
      <c r="T503" s="87"/>
    </row>
    <row r="504" spans="1:20" s="13" customFormat="1" ht="50.1" customHeight="1">
      <c r="A504" s="8" t="s">
        <v>412</v>
      </c>
      <c r="B504" s="163" t="e">
        <f>IF(I504="SINAPI",VLOOKUP('PEM MONSENHOR MENDONÇA'!H504,SINAPI,2,),VLOOKUP('PEM MONSENHOR MENDONÇA'!H504,SETOP,3,))</f>
        <v>#REF!</v>
      </c>
      <c r="C504" s="163"/>
      <c r="D504" s="163"/>
      <c r="E504" s="163"/>
      <c r="F504" s="163"/>
      <c r="G504" s="163"/>
      <c r="H504" s="9">
        <v>96765</v>
      </c>
      <c r="I504" s="9" t="s">
        <v>149</v>
      </c>
      <c r="J504" s="9" t="e">
        <f>IF(I504="SINAPI",VLOOKUP('PEM MONSENHOR MENDONÇA'!H504,SINAPI,3,),VLOOKUP('PEM MONSENHOR MENDONÇA'!H504,SETOP,4,))</f>
        <v>#REF!</v>
      </c>
      <c r="K504" s="10">
        <v>3</v>
      </c>
      <c r="L504" s="10">
        <v>407.19</v>
      </c>
      <c r="M504" s="11" t="e">
        <f>IF(I504="SINAPI",VLOOKUP('PEM MONSENHOR MENDONÇA'!H504,SINAPI,4,),VLOOKUP('PEM MONSENHOR MENDONÇA'!H504,SETOP,5,))</f>
        <v>#REF!</v>
      </c>
      <c r="N504" s="11" t="e">
        <f t="shared" ref="N504:N510" si="316">ROUND(M504*(1+$C$7),2)</f>
        <v>#REF!</v>
      </c>
      <c r="O504" s="11" t="e">
        <f t="shared" ref="O504:O510" si="317">M504*K504</f>
        <v>#REF!</v>
      </c>
      <c r="P504" s="11" t="e">
        <f t="shared" ref="P504:P510" si="318">N504*K504</f>
        <v>#REF!</v>
      </c>
      <c r="Q504" s="93"/>
      <c r="R504" s="93"/>
      <c r="S504" s="4"/>
      <c r="T504" s="87"/>
    </row>
    <row r="505" spans="1:20" s="13" customFormat="1" ht="30" customHeight="1">
      <c r="A505" s="8" t="s">
        <v>413</v>
      </c>
      <c r="B505" s="163" t="e">
        <f>IF(I505="SINAPI",VLOOKUP('PEM MONSENHOR MENDONÇA'!H505,SINAPI,2,),VLOOKUP('PEM MONSENHOR MENDONÇA'!H505,SETOP,3,))</f>
        <v>#REF!</v>
      </c>
      <c r="C505" s="163"/>
      <c r="D505" s="163"/>
      <c r="E505" s="163"/>
      <c r="F505" s="163"/>
      <c r="G505" s="163"/>
      <c r="H505" s="9">
        <v>71516</v>
      </c>
      <c r="I505" s="9" t="s">
        <v>149</v>
      </c>
      <c r="J505" s="9" t="e">
        <f>IF(I505="SINAPI",VLOOKUP('PEM MONSENHOR MENDONÇA'!H505,SINAPI,3,),VLOOKUP('PEM MONSENHOR MENDONÇA'!H505,SETOP,4,))</f>
        <v>#REF!</v>
      </c>
      <c r="K505" s="10">
        <v>3</v>
      </c>
      <c r="L505" s="10">
        <v>407.19</v>
      </c>
      <c r="M505" s="11" t="e">
        <f>IF(I505="SINAPI",VLOOKUP('PEM MONSENHOR MENDONÇA'!H505,SINAPI,4,),VLOOKUP('PEM MONSENHOR MENDONÇA'!H505,SETOP,5,))</f>
        <v>#REF!</v>
      </c>
      <c r="N505" s="11" t="e">
        <f t="shared" ref="N505:N506" si="319">ROUND(M505*(1+$C$7),2)</f>
        <v>#REF!</v>
      </c>
      <c r="O505" s="11" t="e">
        <f t="shared" ref="O505:O506" si="320">M505*K505</f>
        <v>#REF!</v>
      </c>
      <c r="P505" s="11" t="e">
        <f t="shared" ref="P505:P506" si="321">N505*K505</f>
        <v>#REF!</v>
      </c>
      <c r="Q505" s="93"/>
      <c r="R505" s="93"/>
      <c r="S505" s="4"/>
      <c r="T505" s="87"/>
    </row>
    <row r="506" spans="1:20" s="13" customFormat="1" ht="30" customHeight="1">
      <c r="A506" s="8" t="s">
        <v>414</v>
      </c>
      <c r="B506" s="163" t="e">
        <f>IF(I506="SINAPI",VLOOKUP('PEM MONSENHOR MENDONÇA'!H506,SINAPI,2,),VLOOKUP('PEM MONSENHOR MENDONÇA'!H506,SETOP,3,))</f>
        <v>#REF!</v>
      </c>
      <c r="C506" s="163"/>
      <c r="D506" s="163"/>
      <c r="E506" s="163"/>
      <c r="F506" s="163"/>
      <c r="G506" s="163"/>
      <c r="H506" s="9">
        <v>92367</v>
      </c>
      <c r="I506" s="9" t="s">
        <v>149</v>
      </c>
      <c r="J506" s="9" t="e">
        <f>IF(I506="SINAPI",VLOOKUP('PEM MONSENHOR MENDONÇA'!H506,SINAPI,3,),VLOOKUP('PEM MONSENHOR MENDONÇA'!H506,SETOP,4,))</f>
        <v>#REF!</v>
      </c>
      <c r="K506" s="10">
        <v>166.5</v>
      </c>
      <c r="L506" s="10">
        <v>407.19</v>
      </c>
      <c r="M506" s="11" t="e">
        <f>IF(I506="SINAPI",VLOOKUP('PEM MONSENHOR MENDONÇA'!H506,SINAPI,4,),VLOOKUP('PEM MONSENHOR MENDONÇA'!H506,SETOP,5,))</f>
        <v>#REF!</v>
      </c>
      <c r="N506" s="11" t="e">
        <f t="shared" si="319"/>
        <v>#REF!</v>
      </c>
      <c r="O506" s="11" t="e">
        <f t="shared" si="320"/>
        <v>#REF!</v>
      </c>
      <c r="P506" s="11" t="e">
        <f t="shared" si="321"/>
        <v>#REF!</v>
      </c>
      <c r="Q506" s="93"/>
      <c r="R506" s="93"/>
      <c r="S506" s="4"/>
      <c r="T506" s="87"/>
    </row>
    <row r="507" spans="1:20" s="13" customFormat="1" ht="30" customHeight="1">
      <c r="A507" s="8" t="s">
        <v>415</v>
      </c>
      <c r="B507" s="163" t="e">
        <f>IF(I507="SINAPI",VLOOKUP('PEM MONSENHOR MENDONÇA'!H507,SINAPI,2,),VLOOKUP('PEM MONSENHOR MENDONÇA'!H507,SETOP,3,))</f>
        <v>#REF!</v>
      </c>
      <c r="C507" s="163"/>
      <c r="D507" s="163"/>
      <c r="E507" s="163"/>
      <c r="F507" s="163"/>
      <c r="G507" s="163"/>
      <c r="H507" s="9">
        <v>92368</v>
      </c>
      <c r="I507" s="9" t="s">
        <v>149</v>
      </c>
      <c r="J507" s="9" t="e">
        <f>IF(I507="SINAPI",VLOOKUP('PEM MONSENHOR MENDONÇA'!H507,SINAPI,3,),VLOOKUP('PEM MONSENHOR MENDONÇA'!H507,SETOP,4,))</f>
        <v>#REF!</v>
      </c>
      <c r="K507" s="10">
        <v>1.55</v>
      </c>
      <c r="L507" s="10">
        <v>407.19</v>
      </c>
      <c r="M507" s="11" t="e">
        <f>IF(I507="SINAPI",VLOOKUP('PEM MONSENHOR MENDONÇA'!H507,SINAPI,4,),VLOOKUP('PEM MONSENHOR MENDONÇA'!H507,SETOP,5,))</f>
        <v>#REF!</v>
      </c>
      <c r="N507" s="11" t="e">
        <f>ROUND(M507*(1+$C$7),2)</f>
        <v>#REF!</v>
      </c>
      <c r="O507" s="11" t="e">
        <f>M507*K507</f>
        <v>#REF!</v>
      </c>
      <c r="P507" s="11" t="e">
        <f>N507*K507</f>
        <v>#REF!</v>
      </c>
      <c r="Q507" s="93"/>
      <c r="R507" s="93"/>
      <c r="S507" s="4"/>
      <c r="T507" s="87"/>
    </row>
    <row r="508" spans="1:20" s="13" customFormat="1" ht="30" customHeight="1">
      <c r="A508" s="8" t="s">
        <v>416</v>
      </c>
      <c r="B508" s="163" t="e">
        <f>IF(I508="SINAPI",VLOOKUP('PEM MONSENHOR MENDONÇA'!H508,SINAPI,2,),VLOOKUP('PEM MONSENHOR MENDONÇA'!H508,SETOP,3,))</f>
        <v>#REF!</v>
      </c>
      <c r="C508" s="163"/>
      <c r="D508" s="163"/>
      <c r="E508" s="163"/>
      <c r="F508" s="163"/>
      <c r="G508" s="163"/>
      <c r="H508" s="9">
        <v>94500</v>
      </c>
      <c r="I508" s="9" t="s">
        <v>149</v>
      </c>
      <c r="J508" s="9" t="e">
        <f>IF(I508="SINAPI",VLOOKUP('PEM MONSENHOR MENDONÇA'!H508,SINAPI,3,),VLOOKUP('PEM MONSENHOR MENDONÇA'!H508,SETOP,4,))</f>
        <v>#REF!</v>
      </c>
      <c r="K508" s="10">
        <v>4</v>
      </c>
      <c r="L508" s="10">
        <v>407.19</v>
      </c>
      <c r="M508" s="11" t="e">
        <f>IF(I508="SINAPI",VLOOKUP('PEM MONSENHOR MENDONÇA'!H508,SINAPI,4,),VLOOKUP('PEM MONSENHOR MENDONÇA'!H508,SETOP,5,))</f>
        <v>#REF!</v>
      </c>
      <c r="N508" s="11" t="e">
        <f t="shared" ref="N508" si="322">ROUND(M508*(1+$C$7),2)</f>
        <v>#REF!</v>
      </c>
      <c r="O508" s="11" t="e">
        <f t="shared" ref="O508" si="323">M508*K508</f>
        <v>#REF!</v>
      </c>
      <c r="P508" s="11" t="e">
        <f t="shared" ref="P508" si="324">N508*K508</f>
        <v>#REF!</v>
      </c>
      <c r="Q508" s="93"/>
      <c r="R508" s="93"/>
      <c r="S508" s="4"/>
      <c r="T508" s="87"/>
    </row>
    <row r="509" spans="1:20" s="13" customFormat="1" ht="30" customHeight="1">
      <c r="A509" s="8" t="s">
        <v>780</v>
      </c>
      <c r="B509" s="163" t="e">
        <f>IF(I509="SINAPI",VLOOKUP('PEM MONSENHOR MENDONÇA'!H509,SINAPI,2,),VLOOKUP('PEM MONSENHOR MENDONÇA'!H509,SETOP,3,))</f>
        <v>#REF!</v>
      </c>
      <c r="C509" s="163"/>
      <c r="D509" s="163"/>
      <c r="E509" s="163"/>
      <c r="F509" s="163"/>
      <c r="G509" s="163"/>
      <c r="H509" s="9">
        <v>99625</v>
      </c>
      <c r="I509" s="9" t="s">
        <v>149</v>
      </c>
      <c r="J509" s="9" t="e">
        <f>IF(I509="SINAPI",VLOOKUP('PEM MONSENHOR MENDONÇA'!H509,SINAPI,3,),VLOOKUP('PEM MONSENHOR MENDONÇA'!H509,SETOP,4,))</f>
        <v>#REF!</v>
      </c>
      <c r="K509" s="10">
        <v>1</v>
      </c>
      <c r="L509" s="10">
        <v>407.19</v>
      </c>
      <c r="M509" s="11" t="e">
        <f>IF(I509="SINAPI",VLOOKUP('PEM MONSENHOR MENDONÇA'!H509,SINAPI,4,),VLOOKUP('PEM MONSENHOR MENDONÇA'!H509,SETOP,5,))</f>
        <v>#REF!</v>
      </c>
      <c r="N509" s="11" t="e">
        <f t="shared" si="316"/>
        <v>#REF!</v>
      </c>
      <c r="O509" s="11" t="e">
        <f t="shared" si="317"/>
        <v>#REF!</v>
      </c>
      <c r="P509" s="11" t="e">
        <f t="shared" si="318"/>
        <v>#REF!</v>
      </c>
      <c r="Q509" s="93"/>
      <c r="R509" s="93"/>
      <c r="S509" s="4"/>
      <c r="T509" s="87"/>
    </row>
    <row r="510" spans="1:20" s="13" customFormat="1" ht="30" customHeight="1">
      <c r="A510" s="8" t="s">
        <v>781</v>
      </c>
      <c r="B510" s="163" t="e">
        <f>IF(I510="SINAPI",VLOOKUP('PEM MONSENHOR MENDONÇA'!H510,SINAPI,2,),VLOOKUP('PEM MONSENHOR MENDONÇA'!H510,SETOP,3,))</f>
        <v>#REF!</v>
      </c>
      <c r="C510" s="163"/>
      <c r="D510" s="163"/>
      <c r="E510" s="163"/>
      <c r="F510" s="163"/>
      <c r="G510" s="163"/>
      <c r="H510" s="9">
        <v>83633</v>
      </c>
      <c r="I510" s="9" t="s">
        <v>149</v>
      </c>
      <c r="J510" s="9" t="e">
        <f>IF(I510="SINAPI",VLOOKUP('PEM MONSENHOR MENDONÇA'!H510,SINAPI,3,),VLOOKUP('PEM MONSENHOR MENDONÇA'!H510,SETOP,4,))</f>
        <v>#REF!</v>
      </c>
      <c r="K510" s="10">
        <v>1</v>
      </c>
      <c r="L510" s="10">
        <v>407.19</v>
      </c>
      <c r="M510" s="11" t="e">
        <f>IF(I510="SINAPI",VLOOKUP('PEM MONSENHOR MENDONÇA'!H510,SINAPI,4,),VLOOKUP('PEM MONSENHOR MENDONÇA'!H510,SETOP,5,))</f>
        <v>#REF!</v>
      </c>
      <c r="N510" s="11" t="e">
        <f t="shared" si="316"/>
        <v>#REF!</v>
      </c>
      <c r="O510" s="11" t="e">
        <f t="shared" si="317"/>
        <v>#REF!</v>
      </c>
      <c r="P510" s="11" t="e">
        <f t="shared" si="318"/>
        <v>#REF!</v>
      </c>
      <c r="Q510" s="93"/>
      <c r="R510" s="93"/>
      <c r="S510" s="4"/>
      <c r="T510" s="87"/>
    </row>
    <row r="511" spans="1:20" s="13" customFormat="1" ht="30" customHeight="1">
      <c r="A511" s="8" t="s">
        <v>782</v>
      </c>
      <c r="B511" s="163" t="e">
        <f>IF(I511="SINAPI",VLOOKUP('PEM MONSENHOR MENDONÇA'!H511,SINAPI,2,),VLOOKUP('PEM MONSENHOR MENDONÇA'!H511,SETOP,3,))</f>
        <v>#REF!</v>
      </c>
      <c r="C511" s="163"/>
      <c r="D511" s="163"/>
      <c r="E511" s="163"/>
      <c r="F511" s="163"/>
      <c r="G511" s="163"/>
      <c r="H511" s="9">
        <v>84798</v>
      </c>
      <c r="I511" s="9" t="s">
        <v>149</v>
      </c>
      <c r="J511" s="9" t="e">
        <f>IF(I511="SINAPI",VLOOKUP('PEM MONSENHOR MENDONÇA'!H511,SINAPI,3,),VLOOKUP('PEM MONSENHOR MENDONÇA'!H511,SETOP,4,))</f>
        <v>#REF!</v>
      </c>
      <c r="K511" s="10">
        <v>1</v>
      </c>
      <c r="L511" s="10">
        <v>407.19</v>
      </c>
      <c r="M511" s="11" t="e">
        <f>IF(I511="SINAPI",VLOOKUP('PEM MONSENHOR MENDONÇA'!H511,SINAPI,4,),VLOOKUP('PEM MONSENHOR MENDONÇA'!H511,SETOP,5,))</f>
        <v>#REF!</v>
      </c>
      <c r="N511" s="11" t="e">
        <f>ROUND(M511*(1+$C$7),2)</f>
        <v>#REF!</v>
      </c>
      <c r="O511" s="11" t="e">
        <f>M511*K511</f>
        <v>#REF!</v>
      </c>
      <c r="P511" s="11" t="e">
        <f>N511*K511</f>
        <v>#REF!</v>
      </c>
      <c r="Q511" s="93"/>
      <c r="R511" s="93"/>
      <c r="S511" s="4"/>
      <c r="T511" s="87"/>
    </row>
    <row r="512" spans="1:20" s="13" customFormat="1" ht="50.1" customHeight="1">
      <c r="A512" s="8" t="s">
        <v>783</v>
      </c>
      <c r="B512" s="163" t="e">
        <f>IF(I512="SINAPI",VLOOKUP('PEM MONSENHOR MENDONÇA'!H512,SINAPI,2,),VLOOKUP('PEM MONSENHOR MENDONÇA'!H512,SETOP,3,))</f>
        <v>#REF!</v>
      </c>
      <c r="C512" s="163"/>
      <c r="D512" s="163"/>
      <c r="E512" s="163"/>
      <c r="F512" s="163"/>
      <c r="G512" s="163"/>
      <c r="H512" s="9">
        <v>94473</v>
      </c>
      <c r="I512" s="9" t="s">
        <v>149</v>
      </c>
      <c r="J512" s="9" t="e">
        <f>IF(I512="SINAPI",VLOOKUP('PEM MONSENHOR MENDONÇA'!H512,SINAPI,3,),VLOOKUP('PEM MONSENHOR MENDONÇA'!H512,SETOP,4,))</f>
        <v>#REF!</v>
      </c>
      <c r="K512" s="10">
        <v>13</v>
      </c>
      <c r="L512" s="10">
        <v>407.19</v>
      </c>
      <c r="M512" s="11" t="e">
        <f>IF(I512="SINAPI",VLOOKUP('PEM MONSENHOR MENDONÇA'!H512,SINAPI,4,),VLOOKUP('PEM MONSENHOR MENDONÇA'!H512,SETOP,5,))</f>
        <v>#REF!</v>
      </c>
      <c r="N512" s="11" t="e">
        <f t="shared" ref="N512:N516" si="325">ROUND(M512*(1+$C$7),2)</f>
        <v>#REF!</v>
      </c>
      <c r="O512" s="11" t="e">
        <f t="shared" ref="O512:O516" si="326">M512*K512</f>
        <v>#REF!</v>
      </c>
      <c r="P512" s="11" t="e">
        <f t="shared" ref="P512:P516" si="327">N512*K512</f>
        <v>#REF!</v>
      </c>
      <c r="Q512" s="93"/>
      <c r="R512" s="93"/>
      <c r="S512" s="4"/>
      <c r="T512" s="87"/>
    </row>
    <row r="513" spans="1:20" s="13" customFormat="1" ht="50.1" customHeight="1">
      <c r="A513" s="8" t="s">
        <v>784</v>
      </c>
      <c r="B513" s="163" t="e">
        <f>IF(I513="SINAPI",VLOOKUP('PEM MONSENHOR MENDONÇA'!H513,SINAPI,2,),VLOOKUP('PEM MONSENHOR MENDONÇA'!H513,SETOP,3,))</f>
        <v>#REF!</v>
      </c>
      <c r="C513" s="163"/>
      <c r="D513" s="163"/>
      <c r="E513" s="163"/>
      <c r="F513" s="163"/>
      <c r="G513" s="163"/>
      <c r="H513" s="9">
        <v>94475</v>
      </c>
      <c r="I513" s="9" t="s">
        <v>149</v>
      </c>
      <c r="J513" s="9" t="e">
        <f>IF(I513="SINAPI",VLOOKUP('PEM MONSENHOR MENDONÇA'!H513,SINAPI,3,),VLOOKUP('PEM MONSENHOR MENDONÇA'!H513,SETOP,4,))</f>
        <v>#REF!</v>
      </c>
      <c r="K513" s="10">
        <v>1</v>
      </c>
      <c r="L513" s="10">
        <v>407.19</v>
      </c>
      <c r="M513" s="11" t="e">
        <f>IF(I513="SINAPI",VLOOKUP('PEM MONSENHOR MENDONÇA'!H513,SINAPI,4,),VLOOKUP('PEM MONSENHOR MENDONÇA'!H513,SETOP,5,))</f>
        <v>#REF!</v>
      </c>
      <c r="N513" s="11" t="e">
        <f t="shared" si="325"/>
        <v>#REF!</v>
      </c>
      <c r="O513" s="11" t="e">
        <f t="shared" si="326"/>
        <v>#REF!</v>
      </c>
      <c r="P513" s="11" t="e">
        <f t="shared" si="327"/>
        <v>#REF!</v>
      </c>
      <c r="Q513" s="93"/>
      <c r="R513" s="93"/>
      <c r="S513" s="4"/>
      <c r="T513" s="87"/>
    </row>
    <row r="514" spans="1:20" s="13" customFormat="1" ht="30" customHeight="1">
      <c r="A514" s="8" t="s">
        <v>785</v>
      </c>
      <c r="B514" s="163" t="e">
        <f>IF(I514="SINAPI",VLOOKUP('PEM MONSENHOR MENDONÇA'!H514,SINAPI,2,),VLOOKUP('PEM MONSENHOR MENDONÇA'!H514,SETOP,3,))</f>
        <v>#REF!</v>
      </c>
      <c r="C514" s="163"/>
      <c r="D514" s="163"/>
      <c r="E514" s="163"/>
      <c r="F514" s="163"/>
      <c r="G514" s="163"/>
      <c r="H514" s="9">
        <v>92896</v>
      </c>
      <c r="I514" s="9" t="s">
        <v>149</v>
      </c>
      <c r="J514" s="9" t="e">
        <f>IF(I514="SINAPI",VLOOKUP('PEM MONSENHOR MENDONÇA'!H514,SINAPI,3,),VLOOKUP('PEM MONSENHOR MENDONÇA'!H514,SETOP,4,))</f>
        <v>#REF!</v>
      </c>
      <c r="K514" s="10">
        <v>10</v>
      </c>
      <c r="L514" s="10">
        <v>407.19</v>
      </c>
      <c r="M514" s="11" t="e">
        <f>IF(I514="SINAPI",VLOOKUP('PEM MONSENHOR MENDONÇA'!H514,SINAPI,4,),VLOOKUP('PEM MONSENHOR MENDONÇA'!H514,SETOP,5,))</f>
        <v>#REF!</v>
      </c>
      <c r="N514" s="11" t="e">
        <f t="shared" ref="N514" si="328">ROUND(M514*(1+$C$7),2)</f>
        <v>#REF!</v>
      </c>
      <c r="O514" s="11" t="e">
        <f t="shared" ref="O514" si="329">M514*K514</f>
        <v>#REF!</v>
      </c>
      <c r="P514" s="11" t="e">
        <f t="shared" ref="P514" si="330">N514*K514</f>
        <v>#REF!</v>
      </c>
      <c r="Q514" s="93"/>
      <c r="R514" s="93"/>
      <c r="S514" s="4"/>
      <c r="T514" s="87"/>
    </row>
    <row r="515" spans="1:20" s="13" customFormat="1" ht="30" customHeight="1">
      <c r="A515" s="8" t="s">
        <v>786</v>
      </c>
      <c r="B515" s="163" t="e">
        <f>IF(I515="SINAPI",VLOOKUP('PEM MONSENHOR MENDONÇA'!H515,SINAPI,2,),VLOOKUP('PEM MONSENHOR MENDONÇA'!H515,SETOP,3,))</f>
        <v>#REF!</v>
      </c>
      <c r="C515" s="163"/>
      <c r="D515" s="163"/>
      <c r="E515" s="163"/>
      <c r="F515" s="163"/>
      <c r="G515" s="163"/>
      <c r="H515" s="9">
        <v>92642</v>
      </c>
      <c r="I515" s="9" t="s">
        <v>149</v>
      </c>
      <c r="J515" s="9" t="e">
        <f>IF(I515="SINAPI",VLOOKUP('PEM MONSENHOR MENDONÇA'!H515,SINAPI,3,),VLOOKUP('PEM MONSENHOR MENDONÇA'!H515,SETOP,4,))</f>
        <v>#REF!</v>
      </c>
      <c r="K515" s="10">
        <v>5</v>
      </c>
      <c r="L515" s="10">
        <v>407.19</v>
      </c>
      <c r="M515" s="11" t="e">
        <f>IF(I515="SINAPI",VLOOKUP('PEM MONSENHOR MENDONÇA'!H515,SINAPI,4,),VLOOKUP('PEM MONSENHOR MENDONÇA'!H515,SETOP,5,))</f>
        <v>#REF!</v>
      </c>
      <c r="N515" s="11" t="e">
        <f>ROUND(M515*(1+$C$7),2)</f>
        <v>#REF!</v>
      </c>
      <c r="O515" s="11" t="e">
        <f>M515*K515</f>
        <v>#REF!</v>
      </c>
      <c r="P515" s="11" t="e">
        <f>N515*K515</f>
        <v>#REF!</v>
      </c>
      <c r="Q515" s="93"/>
      <c r="R515" s="93"/>
      <c r="S515" s="4"/>
      <c r="T515" s="87"/>
    </row>
    <row r="516" spans="1:20" s="13" customFormat="1" ht="30" customHeight="1">
      <c r="A516" s="8" t="s">
        <v>787</v>
      </c>
      <c r="B516" s="163" t="str">
        <f>UPPER("Botoeira Liga e Desliga Bomba de Incêndio - Rm")</f>
        <v>BOTOEIRA LIGA E DESLIGA BOMBA DE INCÊNDIO - RM</v>
      </c>
      <c r="C516" s="163"/>
      <c r="D516" s="163"/>
      <c r="E516" s="163"/>
      <c r="F516" s="163"/>
      <c r="G516" s="163"/>
      <c r="H516" s="9" t="s">
        <v>323</v>
      </c>
      <c r="I516" s="9" t="s">
        <v>159</v>
      </c>
      <c r="J516" s="9" t="s">
        <v>325</v>
      </c>
      <c r="K516" s="10">
        <v>3</v>
      </c>
      <c r="L516" s="10">
        <v>407.19</v>
      </c>
      <c r="M516" s="11" t="e">
        <f>#REF!</f>
        <v>#REF!</v>
      </c>
      <c r="N516" s="11" t="e">
        <f t="shared" si="325"/>
        <v>#REF!</v>
      </c>
      <c r="O516" s="11" t="e">
        <f t="shared" si="326"/>
        <v>#REF!</v>
      </c>
      <c r="P516" s="11" t="e">
        <f t="shared" si="327"/>
        <v>#REF!</v>
      </c>
      <c r="Q516" s="93"/>
      <c r="R516" s="93"/>
      <c r="S516" s="4"/>
      <c r="T516" s="87"/>
    </row>
    <row r="517" spans="1:20" s="13" customFormat="1" ht="30" customHeight="1">
      <c r="A517" s="8" t="s">
        <v>788</v>
      </c>
      <c r="B517" s="163" t="e">
        <f>IF(I517="SINAPI",VLOOKUP('PEM MONSENHOR MENDONÇA'!H517,SINAPI,2,),VLOOKUP('PEM MONSENHOR MENDONÇA'!H517,SETOP,3,))</f>
        <v>#REF!</v>
      </c>
      <c r="C517" s="163"/>
      <c r="D517" s="163"/>
      <c r="E517" s="163"/>
      <c r="F517" s="163"/>
      <c r="G517" s="163"/>
      <c r="H517" s="9" t="s">
        <v>128</v>
      </c>
      <c r="I517" s="9" t="s">
        <v>33</v>
      </c>
      <c r="J517" s="9" t="e">
        <f>IF(I517="SINAPI",VLOOKUP('PEM MONSENHOR MENDONÇA'!H517,SINAPI,3,),VLOOKUP('PEM MONSENHOR MENDONÇA'!H517,SETOP,4,))</f>
        <v>#REF!</v>
      </c>
      <c r="K517" s="10">
        <v>3</v>
      </c>
      <c r="L517" s="10">
        <v>407.19</v>
      </c>
      <c r="M517" s="11" t="e">
        <f>IF(I517="SINAPI",VLOOKUP('PEM MONSENHOR MENDONÇA'!H517,SINAPI,4,),VLOOKUP('PEM MONSENHOR MENDONÇA'!H517,SETOP,5,))</f>
        <v>#REF!</v>
      </c>
      <c r="N517" s="11" t="e">
        <f>ROUND(M517*(1+$C$7),2)</f>
        <v>#REF!</v>
      </c>
      <c r="O517" s="11" t="e">
        <f>M517*K517</f>
        <v>#REF!</v>
      </c>
      <c r="P517" s="11" t="e">
        <f>N517*K517</f>
        <v>#REF!</v>
      </c>
      <c r="Q517" s="93"/>
      <c r="R517" s="93"/>
      <c r="S517" s="4"/>
      <c r="T517" s="87"/>
    </row>
    <row r="518" spans="1:20" s="13" customFormat="1" ht="30" customHeight="1">
      <c r="A518" s="8" t="s">
        <v>789</v>
      </c>
      <c r="B518" s="163" t="str">
        <f>UPPER("Central de Alarme de Incêndio Endereçável Cie 1125 Intelbras")</f>
        <v>CENTRAL DE ALARME DE INCÊNDIO ENDEREÇÁVEL CIE 1125 INTELBRAS</v>
      </c>
      <c r="C518" s="163"/>
      <c r="D518" s="163"/>
      <c r="E518" s="163"/>
      <c r="F518" s="163"/>
      <c r="G518" s="163"/>
      <c r="H518" s="9" t="s">
        <v>322</v>
      </c>
      <c r="I518" s="9" t="s">
        <v>159</v>
      </c>
      <c r="J518" s="9" t="s">
        <v>325</v>
      </c>
      <c r="K518" s="10">
        <v>1</v>
      </c>
      <c r="L518" s="10">
        <v>407.19</v>
      </c>
      <c r="M518" s="11" t="e">
        <f>#REF!</f>
        <v>#REF!</v>
      </c>
      <c r="N518" s="11" t="e">
        <f t="shared" ref="N518:N521" si="331">ROUND(M518*(1+$C$7),2)</f>
        <v>#REF!</v>
      </c>
      <c r="O518" s="11" t="e">
        <f t="shared" ref="O518:O521" si="332">M518*K518</f>
        <v>#REF!</v>
      </c>
      <c r="P518" s="11" t="e">
        <f t="shared" ref="P518:P521" si="333">N518*K518</f>
        <v>#REF!</v>
      </c>
      <c r="Q518" s="93"/>
      <c r="R518" s="93"/>
      <c r="S518" s="4"/>
      <c r="T518" s="87"/>
    </row>
    <row r="519" spans="1:20" s="13" customFormat="1" ht="30" customHeight="1">
      <c r="A519" s="8" t="s">
        <v>790</v>
      </c>
      <c r="B519" s="163" t="e">
        <f>IF(I519="SINAPI",VLOOKUP('PEM MONSENHOR MENDONÇA'!H519,SINAPI,2,),VLOOKUP('PEM MONSENHOR MENDONÇA'!H519,SETOP,3,))</f>
        <v>#REF!</v>
      </c>
      <c r="C519" s="163"/>
      <c r="D519" s="163"/>
      <c r="E519" s="163"/>
      <c r="F519" s="163"/>
      <c r="G519" s="163"/>
      <c r="H519" s="9" t="s">
        <v>122</v>
      </c>
      <c r="I519" s="9" t="s">
        <v>33</v>
      </c>
      <c r="J519" s="9" t="e">
        <f>IF(I519="SINAPI",VLOOKUP('PEM MONSENHOR MENDONÇA'!H519,SINAPI,3,),VLOOKUP('PEM MONSENHOR MENDONÇA'!H519,SETOP,4,))</f>
        <v>#REF!</v>
      </c>
      <c r="K519" s="10">
        <v>3</v>
      </c>
      <c r="L519" s="10">
        <v>407.19</v>
      </c>
      <c r="M519" s="11" t="e">
        <f>IF(I519="SINAPI",VLOOKUP('PEM MONSENHOR MENDONÇA'!H519,SINAPI,4,),VLOOKUP('PEM MONSENHOR MENDONÇA'!H519,SETOP,5,))</f>
        <v>#REF!</v>
      </c>
      <c r="N519" s="11" t="e">
        <f t="shared" si="331"/>
        <v>#REF!</v>
      </c>
      <c r="O519" s="11" t="e">
        <f t="shared" si="332"/>
        <v>#REF!</v>
      </c>
      <c r="P519" s="11" t="e">
        <f t="shared" si="333"/>
        <v>#REF!</v>
      </c>
      <c r="Q519" s="93"/>
      <c r="R519" s="93"/>
      <c r="S519" s="4"/>
      <c r="T519" s="87"/>
    </row>
    <row r="520" spans="1:20" s="13" customFormat="1" ht="30" customHeight="1">
      <c r="A520" s="8" t="s">
        <v>791</v>
      </c>
      <c r="B520" s="163" t="e">
        <f>#REF!</f>
        <v>#REF!</v>
      </c>
      <c r="C520" s="163"/>
      <c r="D520" s="163"/>
      <c r="E520" s="163"/>
      <c r="F520" s="163"/>
      <c r="G520" s="163"/>
      <c r="H520" s="9" t="s">
        <v>324</v>
      </c>
      <c r="I520" s="9" t="s">
        <v>33</v>
      </c>
      <c r="J520" s="9" t="s">
        <v>325</v>
      </c>
      <c r="K520" s="10">
        <v>1</v>
      </c>
      <c r="L520" s="10">
        <v>407.19</v>
      </c>
      <c r="M520" s="11" t="e">
        <f>#REF!</f>
        <v>#REF!</v>
      </c>
      <c r="N520" s="11" t="e">
        <f t="shared" si="331"/>
        <v>#REF!</v>
      </c>
      <c r="O520" s="11" t="e">
        <f t="shared" si="332"/>
        <v>#REF!</v>
      </c>
      <c r="P520" s="11" t="e">
        <f t="shared" si="333"/>
        <v>#REF!</v>
      </c>
      <c r="Q520" s="93"/>
      <c r="R520" s="93"/>
      <c r="S520" s="4"/>
      <c r="T520" s="87"/>
    </row>
    <row r="521" spans="1:20" s="13" customFormat="1" ht="30" customHeight="1">
      <c r="A521" s="8" t="s">
        <v>792</v>
      </c>
      <c r="B521" s="163" t="e">
        <f>IF(I521="SINAPI",VLOOKUP('PEM MONSENHOR MENDONÇA'!H521,SINAPI,2,),VLOOKUP('PEM MONSENHOR MENDONÇA'!H521,SETOP,3,))</f>
        <v>#REF!</v>
      </c>
      <c r="C521" s="163"/>
      <c r="D521" s="163"/>
      <c r="E521" s="163"/>
      <c r="F521" s="163"/>
      <c r="G521" s="163"/>
      <c r="H521" s="9" t="s">
        <v>118</v>
      </c>
      <c r="I521" s="9" t="s">
        <v>33</v>
      </c>
      <c r="J521" s="9" t="e">
        <f>IF(I521="SINAPI",VLOOKUP('PEM MONSENHOR MENDONÇA'!H521,SINAPI,3,),VLOOKUP('PEM MONSENHOR MENDONÇA'!H521,SETOP,4,))</f>
        <v>#REF!</v>
      </c>
      <c r="K521" s="10">
        <v>1</v>
      </c>
      <c r="L521" s="10">
        <v>407.19</v>
      </c>
      <c r="M521" s="11" t="e">
        <f>IF(I521="SINAPI",VLOOKUP('PEM MONSENHOR MENDONÇA'!H521,SINAPI,4,),VLOOKUP('PEM MONSENHOR MENDONÇA'!H521,SETOP,5,))</f>
        <v>#REF!</v>
      </c>
      <c r="N521" s="11" t="e">
        <f t="shared" si="331"/>
        <v>#REF!</v>
      </c>
      <c r="O521" s="11" t="e">
        <f t="shared" si="332"/>
        <v>#REF!</v>
      </c>
      <c r="P521" s="11" t="e">
        <f t="shared" si="333"/>
        <v>#REF!</v>
      </c>
      <c r="Q521" s="93"/>
      <c r="R521" s="93"/>
      <c r="S521" s="4"/>
      <c r="T521" s="87"/>
    </row>
    <row r="522" spans="1:20" s="13" customFormat="1" ht="30" customHeight="1">
      <c r="A522" s="41"/>
      <c r="B522" s="41"/>
      <c r="C522" s="41"/>
      <c r="D522" s="41"/>
      <c r="E522" s="41"/>
      <c r="F522" s="41"/>
      <c r="G522" s="41"/>
      <c r="H522" s="161" t="str">
        <f>"SUBTOTAL "&amp;$B$497</f>
        <v>SUBTOTAL PROJETO DE PREVENÇÃO E COMBATE A INCÊNDIO E PÂNICO</v>
      </c>
      <c r="I522" s="161"/>
      <c r="J522" s="161"/>
      <c r="K522" s="161"/>
      <c r="L522" s="161"/>
      <c r="M522" s="161"/>
      <c r="N522" s="162"/>
      <c r="O522" s="42" t="e">
        <f>SUM(O498:O521)</f>
        <v>#REF!</v>
      </c>
      <c r="P522" s="42" t="e">
        <f>SUM(P498:P521)</f>
        <v>#REF!</v>
      </c>
      <c r="Q522" s="93"/>
      <c r="R522" s="93"/>
      <c r="S522" s="4"/>
      <c r="T522" s="87"/>
    </row>
    <row r="523" spans="1:20" s="13" customFormat="1" ht="15" customHeight="1">
      <c r="A523" s="171"/>
      <c r="B523" s="171"/>
      <c r="C523" s="171"/>
      <c r="D523" s="171"/>
      <c r="E523" s="171"/>
      <c r="F523" s="171"/>
      <c r="G523" s="171"/>
      <c r="H523" s="171"/>
      <c r="I523" s="171"/>
      <c r="J523" s="171"/>
      <c r="K523" s="171"/>
      <c r="L523" s="171"/>
      <c r="M523" s="171"/>
      <c r="N523" s="171"/>
      <c r="O523" s="171"/>
      <c r="P523" s="119"/>
      <c r="Q523" s="93"/>
      <c r="R523" s="93"/>
      <c r="S523" s="4"/>
      <c r="T523" s="87"/>
    </row>
    <row r="524" spans="1:20" s="13" customFormat="1" ht="30" customHeight="1">
      <c r="A524" s="70">
        <v>20</v>
      </c>
      <c r="B524" s="169" t="s">
        <v>155</v>
      </c>
      <c r="C524" s="169"/>
      <c r="D524" s="169"/>
      <c r="E524" s="169"/>
      <c r="F524" s="169"/>
      <c r="G524" s="169"/>
      <c r="H524" s="70"/>
      <c r="I524" s="70"/>
      <c r="J524" s="70"/>
      <c r="K524" s="70"/>
      <c r="L524" s="71"/>
      <c r="M524" s="70"/>
      <c r="N524" s="70"/>
      <c r="O524" s="103"/>
      <c r="P524" s="103"/>
      <c r="Q524" s="93"/>
      <c r="R524" s="93"/>
      <c r="S524" s="4"/>
      <c r="T524" s="87"/>
    </row>
    <row r="525" spans="1:20" s="75" customFormat="1" ht="35.450000000000003" customHeight="1">
      <c r="A525" s="76" t="s">
        <v>417</v>
      </c>
      <c r="B525" s="170" t="e">
        <f>IF(I525="SINAPI",VLOOKUP('[3]UBS ALGODÃO'!H366,SINAPI,2,),VLOOKUP('[3]UBS ALGODÃO'!H366,SETOP,3,))</f>
        <v>#REF!</v>
      </c>
      <c r="C525" s="170"/>
      <c r="D525" s="170"/>
      <c r="E525" s="170"/>
      <c r="F525" s="170"/>
      <c r="G525" s="170"/>
      <c r="H525" s="77">
        <v>96973</v>
      </c>
      <c r="I525" s="77" t="s">
        <v>149</v>
      </c>
      <c r="J525" s="77" t="e">
        <f>IF(I525="SINAPI",VLOOKUP('[3]UBS ALGODÃO'!H366,SINAPI,3,),VLOOKUP('[3]UBS ALGODÃO'!H366,SETOP,4,))</f>
        <v>#REF!</v>
      </c>
      <c r="K525" s="10">
        <v>102.9</v>
      </c>
      <c r="L525" s="78" t="s">
        <v>21</v>
      </c>
      <c r="M525" s="79" t="e">
        <f>IF(I525="SINAPI",VLOOKUP('[3]UBS ALGODÃO'!H366,SINAPI,4,),VLOOKUP('[3]UBS ALGODÃO'!H366,SETOP,5,))</f>
        <v>#REF!</v>
      </c>
      <c r="N525" s="79" t="e">
        <f t="shared" ref="N525:N535" si="334">ROUND(M525*(1+$C$7),2)</f>
        <v>#REF!</v>
      </c>
      <c r="O525" s="79" t="e">
        <f>K525*M525</f>
        <v>#REF!</v>
      </c>
      <c r="P525" s="79" t="e">
        <f t="shared" ref="P525:P535" si="335">N525*K525</f>
        <v>#REF!</v>
      </c>
      <c r="Q525" s="93"/>
      <c r="R525" s="93"/>
      <c r="S525" s="4"/>
      <c r="T525" s="87"/>
    </row>
    <row r="526" spans="1:20" s="75" customFormat="1" ht="35.450000000000003" customHeight="1">
      <c r="A526" s="76" t="s">
        <v>418</v>
      </c>
      <c r="B526" s="170" t="e">
        <f>IF(I526="SINAPI",VLOOKUP('[3]UBS ALGODÃO'!H367,SINAPI,2,),VLOOKUP('[3]UBS ALGODÃO'!H367,SETOP,3,))</f>
        <v>#REF!</v>
      </c>
      <c r="C526" s="170"/>
      <c r="D526" s="170"/>
      <c r="E526" s="170"/>
      <c r="F526" s="170"/>
      <c r="G526" s="170"/>
      <c r="H526" s="77">
        <v>96977</v>
      </c>
      <c r="I526" s="77" t="s">
        <v>149</v>
      </c>
      <c r="J526" s="77" t="e">
        <f>IF(I526="SINAPI",VLOOKUP('[3]UBS ALGODÃO'!H367,SINAPI,3,),VLOOKUP('[3]UBS ALGODÃO'!H367,SETOP,4,))</f>
        <v>#REF!</v>
      </c>
      <c r="K526" s="10">
        <v>87.62</v>
      </c>
      <c r="L526" s="78" t="s">
        <v>21</v>
      </c>
      <c r="M526" s="79" t="e">
        <f>IF(I526="SINAPI",VLOOKUP('[3]UBS ALGODÃO'!H367,SINAPI,4,),VLOOKUP('[3]UBS ALGODÃO'!H367,SETOP,5,))</f>
        <v>#REF!</v>
      </c>
      <c r="N526" s="79" t="e">
        <f t="shared" si="334"/>
        <v>#REF!</v>
      </c>
      <c r="O526" s="79" t="e">
        <f t="shared" ref="O526:O535" si="336">K526*M526</f>
        <v>#REF!</v>
      </c>
      <c r="P526" s="79" t="e">
        <f t="shared" si="335"/>
        <v>#REF!</v>
      </c>
      <c r="Q526" s="93"/>
      <c r="R526" s="93"/>
      <c r="S526" s="4"/>
      <c r="T526" s="87"/>
    </row>
    <row r="527" spans="1:20" s="75" customFormat="1" ht="28.5" customHeight="1">
      <c r="A527" s="76" t="s">
        <v>419</v>
      </c>
      <c r="B527" s="170" t="e">
        <f>IF(I527="SINAPI",VLOOKUP('[3]UBS ALGODÃO'!H368,SINAPI,2,),VLOOKUP('[3]UBS ALGODÃO'!H368,SETOP,3,))</f>
        <v>#REF!</v>
      </c>
      <c r="C527" s="170"/>
      <c r="D527" s="170"/>
      <c r="E527" s="170"/>
      <c r="F527" s="170"/>
      <c r="G527" s="170"/>
      <c r="H527" s="77">
        <v>96989</v>
      </c>
      <c r="I527" s="77" t="s">
        <v>149</v>
      </c>
      <c r="J527" s="77" t="e">
        <f>IF(I527="SINAPI",VLOOKUP('[3]UBS ALGODÃO'!H368,SINAPI,3,),VLOOKUP('[3]UBS ALGODÃO'!H368,SETOP,4,))</f>
        <v>#REF!</v>
      </c>
      <c r="K527" s="10">
        <v>8</v>
      </c>
      <c r="L527" s="78" t="s">
        <v>21</v>
      </c>
      <c r="M527" s="79" t="e">
        <f>IF(I527="SINAPI",VLOOKUP('[3]UBS ALGODÃO'!H368,SINAPI,4,),VLOOKUP('[3]UBS ALGODÃO'!H368,SETOP,5,))</f>
        <v>#REF!</v>
      </c>
      <c r="N527" s="79" t="e">
        <f t="shared" si="334"/>
        <v>#REF!</v>
      </c>
      <c r="O527" s="79" t="e">
        <f t="shared" si="336"/>
        <v>#REF!</v>
      </c>
      <c r="P527" s="79" t="e">
        <f t="shared" si="335"/>
        <v>#REF!</v>
      </c>
      <c r="Q527" s="93"/>
      <c r="R527" s="93"/>
      <c r="S527" s="4"/>
      <c r="T527" s="87"/>
    </row>
    <row r="528" spans="1:20" s="75" customFormat="1" ht="28.5" customHeight="1">
      <c r="A528" s="76" t="s">
        <v>793</v>
      </c>
      <c r="B528" s="170" t="e">
        <f>IF(I528="SINAPI",VLOOKUP('[3]UBS ALGODÃO'!H369,SINAPI,2,),VLOOKUP('[3]UBS ALGODÃO'!H369,SETOP,3,))</f>
        <v>#REF!</v>
      </c>
      <c r="C528" s="170"/>
      <c r="D528" s="170"/>
      <c r="E528" s="170"/>
      <c r="F528" s="170"/>
      <c r="G528" s="170"/>
      <c r="H528" s="77">
        <v>96988</v>
      </c>
      <c r="I528" s="77" t="s">
        <v>149</v>
      </c>
      <c r="J528" s="77" t="e">
        <f>IF(I528="SINAPI",VLOOKUP('[3]UBS ALGODÃO'!H369,SINAPI,3,),VLOOKUP('[3]UBS ALGODÃO'!H369,SETOP,4,))</f>
        <v>#REF!</v>
      </c>
      <c r="K528" s="10">
        <v>8</v>
      </c>
      <c r="L528" s="78" t="s">
        <v>21</v>
      </c>
      <c r="M528" s="79" t="e">
        <f>IF(I528="SINAPI",VLOOKUP('[3]UBS ALGODÃO'!H369,SINAPI,4,),VLOOKUP('[3]UBS ALGODÃO'!H369,SETOP,5,))</f>
        <v>#REF!</v>
      </c>
      <c r="N528" s="79" t="e">
        <f t="shared" si="334"/>
        <v>#REF!</v>
      </c>
      <c r="O528" s="79" t="e">
        <f t="shared" si="336"/>
        <v>#REF!</v>
      </c>
      <c r="P528" s="79" t="e">
        <f t="shared" si="335"/>
        <v>#REF!</v>
      </c>
      <c r="Q528" s="93"/>
      <c r="R528" s="93"/>
      <c r="S528" s="4"/>
      <c r="T528" s="87"/>
    </row>
    <row r="529" spans="1:20" s="75" customFormat="1" ht="28.5" customHeight="1">
      <c r="A529" s="76" t="s">
        <v>794</v>
      </c>
      <c r="B529" s="170" t="e">
        <f>IF(I529="SINAPI",VLOOKUP('[3]UBS ALGODÃO'!H370,SINAPI,2,),VLOOKUP('[3]UBS ALGODÃO'!H370,SETOP,3,))</f>
        <v>#REF!</v>
      </c>
      <c r="C529" s="170"/>
      <c r="D529" s="170"/>
      <c r="E529" s="170"/>
      <c r="F529" s="170"/>
      <c r="G529" s="170"/>
      <c r="H529" s="77">
        <v>96984</v>
      </c>
      <c r="I529" s="77" t="s">
        <v>149</v>
      </c>
      <c r="J529" s="77" t="e">
        <f>IF(I529="SINAPI",VLOOKUP('[3]UBS ALGODÃO'!H370,SINAPI,3,),VLOOKUP('[3]UBS ALGODÃO'!H370,SETOP,4,))</f>
        <v>#REF!</v>
      </c>
      <c r="K529" s="10">
        <v>49.6</v>
      </c>
      <c r="L529" s="78" t="s">
        <v>21</v>
      </c>
      <c r="M529" s="79" t="e">
        <f>IF(I529="SINAPI",VLOOKUP('[3]UBS ALGODÃO'!H370,SINAPI,4,),VLOOKUP('[3]UBS ALGODÃO'!H370,SETOP,5,))</f>
        <v>#REF!</v>
      </c>
      <c r="N529" s="79" t="e">
        <f t="shared" si="334"/>
        <v>#REF!</v>
      </c>
      <c r="O529" s="79" t="e">
        <f t="shared" si="336"/>
        <v>#REF!</v>
      </c>
      <c r="P529" s="79" t="e">
        <f t="shared" si="335"/>
        <v>#REF!</v>
      </c>
      <c r="Q529" s="93"/>
      <c r="R529" s="93"/>
      <c r="S529" s="4"/>
      <c r="T529" s="87"/>
    </row>
    <row r="530" spans="1:20" s="75" customFormat="1" ht="38.25" customHeight="1">
      <c r="A530" s="76" t="s">
        <v>795</v>
      </c>
      <c r="B530" s="170" t="e">
        <f>IF(I530="SINAPI",VLOOKUP('[3]UBS ALGODÃO'!H371,SINAPI,2,),VLOOKUP('[3]UBS ALGODÃO'!H371,SETOP,3,))</f>
        <v>#REF!</v>
      </c>
      <c r="C530" s="170"/>
      <c r="D530" s="170"/>
      <c r="E530" s="170"/>
      <c r="F530" s="170"/>
      <c r="G530" s="170"/>
      <c r="H530" s="77">
        <v>96986</v>
      </c>
      <c r="I530" s="77" t="s">
        <v>149</v>
      </c>
      <c r="J530" s="77" t="e">
        <f>IF(I530="SINAPI",VLOOKUP('[3]UBS ALGODÃO'!H371,SINAPI,3,),VLOOKUP('[3]UBS ALGODÃO'!H371,SETOP,4,))</f>
        <v>#REF!</v>
      </c>
      <c r="K530" s="10">
        <v>10</v>
      </c>
      <c r="L530" s="78" t="s">
        <v>21</v>
      </c>
      <c r="M530" s="79" t="e">
        <f>IF(I530="SINAPI",VLOOKUP('[3]UBS ALGODÃO'!H371,SINAPI,4,),VLOOKUP('[3]UBS ALGODÃO'!H371,SETOP,5,))</f>
        <v>#REF!</v>
      </c>
      <c r="N530" s="79" t="e">
        <f t="shared" si="334"/>
        <v>#REF!</v>
      </c>
      <c r="O530" s="79" t="e">
        <f t="shared" si="336"/>
        <v>#REF!</v>
      </c>
      <c r="P530" s="79" t="e">
        <f t="shared" si="335"/>
        <v>#REF!</v>
      </c>
      <c r="Q530" s="93"/>
      <c r="R530" s="93"/>
      <c r="S530" s="4"/>
      <c r="T530" s="87"/>
    </row>
    <row r="531" spans="1:20" s="75" customFormat="1" ht="35.450000000000003" customHeight="1">
      <c r="A531" s="76" t="s">
        <v>796</v>
      </c>
      <c r="B531" s="170" t="e">
        <f>IF(I531="SINAPI",VLOOKUP('[3]UBS ALGODÃO'!H372,SINAPI,2,),VLOOKUP('[3]UBS ALGODÃO'!H372,SETOP,3,))</f>
        <v>#REF!</v>
      </c>
      <c r="C531" s="170"/>
      <c r="D531" s="170"/>
      <c r="E531" s="170"/>
      <c r="F531" s="170"/>
      <c r="G531" s="170"/>
      <c r="H531" s="77">
        <v>98111</v>
      </c>
      <c r="I531" s="77" t="s">
        <v>149</v>
      </c>
      <c r="J531" s="77" t="e">
        <f>IF(I531="SINAPI",VLOOKUP('[3]UBS ALGODÃO'!H372,SINAPI,3,),VLOOKUP('[3]UBS ALGODÃO'!H372,SETOP,4,))</f>
        <v>#REF!</v>
      </c>
      <c r="K531" s="10">
        <v>10</v>
      </c>
      <c r="L531" s="78" t="s">
        <v>21</v>
      </c>
      <c r="M531" s="79" t="e">
        <f>IF(I531="SINAPI",VLOOKUP('[3]UBS ALGODÃO'!H372,SINAPI,4,),VLOOKUP('[3]UBS ALGODÃO'!H372,SETOP,5,))</f>
        <v>#REF!</v>
      </c>
      <c r="N531" s="79" t="e">
        <f t="shared" si="334"/>
        <v>#REF!</v>
      </c>
      <c r="O531" s="79" t="e">
        <f t="shared" si="336"/>
        <v>#REF!</v>
      </c>
      <c r="P531" s="79" t="e">
        <f t="shared" si="335"/>
        <v>#REF!</v>
      </c>
      <c r="Q531" s="93"/>
      <c r="R531" s="93"/>
      <c r="S531" s="4"/>
      <c r="T531" s="87"/>
    </row>
    <row r="532" spans="1:20" s="75" customFormat="1" ht="36.75" customHeight="1">
      <c r="A532" s="76" t="s">
        <v>797</v>
      </c>
      <c r="B532" s="170" t="e">
        <f>IF(I532="SINAPI",VLOOKUP('[3]UBS ALGODÃO'!H373,SINAPI,2,),VLOOKUP('[3]UBS ALGODÃO'!H373,SETOP,3,))</f>
        <v>#REF!</v>
      </c>
      <c r="C532" s="170"/>
      <c r="D532" s="170"/>
      <c r="E532" s="170"/>
      <c r="F532" s="170"/>
      <c r="G532" s="170"/>
      <c r="H532" s="77" t="s">
        <v>144</v>
      </c>
      <c r="I532" s="77" t="s">
        <v>33</v>
      </c>
      <c r="J532" s="77" t="e">
        <f>IF(I532="SINAPI",VLOOKUP('[3]UBS ALGODÃO'!H373,SINAPI,3,),VLOOKUP('[3]UBS ALGODÃO'!H373,SETOP,4,))</f>
        <v>#REF!</v>
      </c>
      <c r="K532" s="10">
        <v>49</v>
      </c>
      <c r="L532" s="78" t="s">
        <v>21</v>
      </c>
      <c r="M532" s="79" t="e">
        <f>IF(I532="SINAPI",VLOOKUP('[3]UBS ALGODÃO'!H373,SINAPI,4,),VLOOKUP('[3]UBS ALGODÃO'!H373,SETOP,5,))</f>
        <v>#REF!</v>
      </c>
      <c r="N532" s="79" t="e">
        <f t="shared" si="334"/>
        <v>#REF!</v>
      </c>
      <c r="O532" s="79" t="e">
        <f t="shared" si="336"/>
        <v>#REF!</v>
      </c>
      <c r="P532" s="79" t="e">
        <f t="shared" si="335"/>
        <v>#REF!</v>
      </c>
      <c r="Q532" s="93"/>
      <c r="R532" s="93"/>
      <c r="S532" s="4"/>
      <c r="T532" s="87"/>
    </row>
    <row r="533" spans="1:20" s="75" customFormat="1" ht="35.25" customHeight="1">
      <c r="A533" s="76" t="s">
        <v>798</v>
      </c>
      <c r="B533" s="170" t="e">
        <f>IF(I533="SINAPI",VLOOKUP('[3]UBS ALGODÃO'!H374,SINAPI,2,),VLOOKUP('[3]UBS ALGODÃO'!H374,SETOP,3,))</f>
        <v>#REF!</v>
      </c>
      <c r="C533" s="170"/>
      <c r="D533" s="170"/>
      <c r="E533" s="170"/>
      <c r="F533" s="170"/>
      <c r="G533" s="170"/>
      <c r="H533" s="77" t="s">
        <v>145</v>
      </c>
      <c r="I533" s="77" t="s">
        <v>33</v>
      </c>
      <c r="J533" s="77" t="e">
        <f>IF(I533="SINAPI",VLOOKUP('[3]UBS ALGODÃO'!H374,SINAPI,3,),VLOOKUP('[3]UBS ALGODÃO'!H374,SETOP,4,))</f>
        <v>#REF!</v>
      </c>
      <c r="K533" s="10">
        <v>10</v>
      </c>
      <c r="L533" s="78" t="s">
        <v>21</v>
      </c>
      <c r="M533" s="79" t="e">
        <f>IF(I533="SINAPI",VLOOKUP('[3]UBS ALGODÃO'!H374,SINAPI,4,),VLOOKUP('[3]UBS ALGODÃO'!H374,SETOP,5,))</f>
        <v>#REF!</v>
      </c>
      <c r="N533" s="79" t="e">
        <f t="shared" si="334"/>
        <v>#REF!</v>
      </c>
      <c r="O533" s="79" t="e">
        <f t="shared" si="336"/>
        <v>#REF!</v>
      </c>
      <c r="P533" s="79" t="e">
        <f t="shared" si="335"/>
        <v>#REF!</v>
      </c>
      <c r="Q533" s="93"/>
      <c r="R533" s="93"/>
      <c r="S533" s="4"/>
      <c r="T533" s="87"/>
    </row>
    <row r="534" spans="1:20" s="75" customFormat="1" ht="35.25" customHeight="1">
      <c r="A534" s="76" t="s">
        <v>799</v>
      </c>
      <c r="B534" s="170" t="e">
        <f>IF(I534="SINAPI",VLOOKUP('[3]UBS ALGODÃO'!H375,SINAPI,2,),VLOOKUP('[3]UBS ALGODÃO'!H375,SETOP,3,))</f>
        <v>#REF!</v>
      </c>
      <c r="C534" s="170"/>
      <c r="D534" s="170"/>
      <c r="E534" s="170"/>
      <c r="F534" s="170"/>
      <c r="G534" s="170"/>
      <c r="H534" s="77">
        <v>79480</v>
      </c>
      <c r="I534" s="77" t="s">
        <v>149</v>
      </c>
      <c r="J534" s="77" t="e">
        <f>IF(I534="SINAPI",VLOOKUP('[3]UBS ALGODÃO'!H375,SINAPI,3,),VLOOKUP('[3]UBS ALGODÃO'!H375,SETOP,4,))</f>
        <v>#REF!</v>
      </c>
      <c r="K534" s="10">
        <v>13.143000000000001</v>
      </c>
      <c r="L534" s="78" t="s">
        <v>21</v>
      </c>
      <c r="M534" s="79" t="e">
        <f>IF(I534="SINAPI",VLOOKUP('[3]UBS ALGODÃO'!H375,SINAPI,4,),VLOOKUP('[3]UBS ALGODÃO'!H375,SETOP,5,))</f>
        <v>#REF!</v>
      </c>
      <c r="N534" s="79" t="e">
        <f t="shared" si="334"/>
        <v>#REF!</v>
      </c>
      <c r="O534" s="79" t="e">
        <f t="shared" si="336"/>
        <v>#REF!</v>
      </c>
      <c r="P534" s="79" t="e">
        <f t="shared" si="335"/>
        <v>#REF!</v>
      </c>
      <c r="Q534" s="93"/>
      <c r="R534" s="93"/>
      <c r="S534" s="4"/>
      <c r="T534" s="87"/>
    </row>
    <row r="535" spans="1:20" s="75" customFormat="1" ht="39.75" customHeight="1">
      <c r="A535" s="76" t="s">
        <v>800</v>
      </c>
      <c r="B535" s="170" t="e">
        <f>IF(I535="SINAPI",VLOOKUP('[3]UBS ALGODÃO'!H376,SINAPI,2,),VLOOKUP('[3]UBS ALGODÃO'!H376,SETOP,3,))</f>
        <v>#REF!</v>
      </c>
      <c r="C535" s="170"/>
      <c r="D535" s="170"/>
      <c r="E535" s="170"/>
      <c r="F535" s="170"/>
      <c r="G535" s="170"/>
      <c r="H535" s="77" t="s">
        <v>142</v>
      </c>
      <c r="I535" s="77" t="s">
        <v>33</v>
      </c>
      <c r="J535" s="77" t="e">
        <f>IF(I535="SINAPI",VLOOKUP('[3]UBS ALGODÃO'!H376,SINAPI,3,),VLOOKUP('[3]UBS ALGODÃO'!H376,SETOP,4,))</f>
        <v>#REF!</v>
      </c>
      <c r="K535" s="10">
        <v>2</v>
      </c>
      <c r="L535" s="78" t="s">
        <v>21</v>
      </c>
      <c r="M535" s="79" t="e">
        <f>IF(I535="SINAPI",VLOOKUP('[3]UBS ALGODÃO'!H376,SINAPI,4,),VLOOKUP('[3]UBS ALGODÃO'!H376,SETOP,5,))</f>
        <v>#REF!</v>
      </c>
      <c r="N535" s="79" t="e">
        <f t="shared" si="334"/>
        <v>#REF!</v>
      </c>
      <c r="O535" s="79" t="e">
        <f t="shared" si="336"/>
        <v>#REF!</v>
      </c>
      <c r="P535" s="79" t="e">
        <f t="shared" si="335"/>
        <v>#REF!</v>
      </c>
      <c r="Q535" s="93"/>
      <c r="R535" s="93"/>
      <c r="S535" s="4"/>
      <c r="T535" s="87"/>
    </row>
    <row r="536" spans="1:20" s="13" customFormat="1" ht="30" customHeight="1">
      <c r="A536" s="147"/>
      <c r="B536" s="147"/>
      <c r="C536" s="147"/>
      <c r="D536" s="147"/>
      <c r="E536" s="147"/>
      <c r="F536" s="147"/>
      <c r="G536" s="147"/>
      <c r="H536" s="208" t="str">
        <f>"SUBTOTAL "&amp;$B$524</f>
        <v>SUBTOTAL SISTEMA DE PROTEÇÃO CONTRA DESCARGAS ATMOSFÉRICAS</v>
      </c>
      <c r="I536" s="208"/>
      <c r="J536" s="208"/>
      <c r="K536" s="208"/>
      <c r="L536" s="208"/>
      <c r="M536" s="208"/>
      <c r="N536" s="209"/>
      <c r="O536" s="148" t="e">
        <f>SUM(O525:O535)</f>
        <v>#REF!</v>
      </c>
      <c r="P536" s="148" t="e">
        <f>SUM(P525:P535)</f>
        <v>#REF!</v>
      </c>
      <c r="R536" s="17"/>
      <c r="T536" s="87"/>
    </row>
    <row r="537" spans="1:20" s="13" customFormat="1" ht="15" customHeight="1">
      <c r="A537" s="171"/>
      <c r="B537" s="171"/>
      <c r="C537" s="171"/>
      <c r="D537" s="171"/>
      <c r="E537" s="171"/>
      <c r="F537" s="171"/>
      <c r="G537" s="171"/>
      <c r="H537" s="171"/>
      <c r="I537" s="171"/>
      <c r="J537" s="171"/>
      <c r="K537" s="171"/>
      <c r="L537" s="171"/>
      <c r="M537" s="171"/>
      <c r="N537" s="171"/>
      <c r="O537" s="171"/>
      <c r="P537" s="119"/>
    </row>
    <row r="538" spans="1:20" s="13" customFormat="1" ht="30" customHeight="1">
      <c r="A538" s="70">
        <v>21</v>
      </c>
      <c r="B538" s="169" t="s">
        <v>266</v>
      </c>
      <c r="C538" s="169"/>
      <c r="D538" s="169"/>
      <c r="E538" s="169"/>
      <c r="F538" s="169"/>
      <c r="G538" s="169"/>
      <c r="H538" s="70"/>
      <c r="I538" s="70"/>
      <c r="J538" s="70"/>
      <c r="K538" s="70"/>
      <c r="L538" s="71"/>
      <c r="M538" s="70"/>
      <c r="N538" s="70"/>
      <c r="O538" s="103"/>
      <c r="P538" s="103"/>
      <c r="Q538" s="93"/>
      <c r="R538" s="93"/>
      <c r="S538" s="4"/>
      <c r="T538" s="87"/>
    </row>
    <row r="539" spans="1:20" s="13" customFormat="1" ht="30" customHeight="1">
      <c r="A539" s="98" t="s">
        <v>420</v>
      </c>
      <c r="B539" s="172" t="s">
        <v>274</v>
      </c>
      <c r="C539" s="172"/>
      <c r="D539" s="172"/>
      <c r="E539" s="172"/>
      <c r="F539" s="172"/>
      <c r="G539" s="172"/>
      <c r="H539" s="98"/>
      <c r="I539" s="98"/>
      <c r="J539" s="98"/>
      <c r="K539" s="98"/>
      <c r="L539" s="99"/>
      <c r="M539" s="98"/>
      <c r="N539" s="98"/>
      <c r="O539" s="118"/>
      <c r="P539" s="118"/>
      <c r="Q539" s="96"/>
      <c r="R539" s="96"/>
      <c r="S539" s="12"/>
      <c r="T539" s="97"/>
    </row>
    <row r="540" spans="1:20" s="13" customFormat="1" ht="30" customHeight="1">
      <c r="A540" s="98" t="s">
        <v>801</v>
      </c>
      <c r="B540" s="172" t="s">
        <v>302</v>
      </c>
      <c r="C540" s="172"/>
      <c r="D540" s="172"/>
      <c r="E540" s="172"/>
      <c r="F540" s="172"/>
      <c r="G540" s="172"/>
      <c r="H540" s="98"/>
      <c r="I540" s="98"/>
      <c r="J540" s="98"/>
      <c r="K540" s="98"/>
      <c r="L540" s="99"/>
      <c r="M540" s="98"/>
      <c r="N540" s="98"/>
      <c r="O540" s="118"/>
      <c r="P540" s="118"/>
      <c r="Q540" s="96"/>
      <c r="R540" s="96"/>
      <c r="S540" s="12"/>
      <c r="T540" s="97"/>
    </row>
    <row r="541" spans="1:20" s="13" customFormat="1" ht="30" customHeight="1">
      <c r="A541" s="76" t="s">
        <v>802</v>
      </c>
      <c r="B541" s="170" t="e">
        <f>IF(I541="SINAPI",VLOOKUP('PEM MONSENHOR MENDONÇA'!H541,SINAPI,2,),VLOOKUP('PEM MONSENHOR MENDONÇA'!H541,SETOP,3,))</f>
        <v>#REF!</v>
      </c>
      <c r="C541" s="170"/>
      <c r="D541" s="170"/>
      <c r="E541" s="170"/>
      <c r="F541" s="170"/>
      <c r="G541" s="170"/>
      <c r="H541" s="9" t="s">
        <v>108</v>
      </c>
      <c r="I541" s="9" t="s">
        <v>33</v>
      </c>
      <c r="J541" s="77" t="e">
        <f>IF(I541="SINAPI",VLOOKUP('PEM MONSENHOR MENDONÇA'!H541,SINAPI,3,),VLOOKUP('PEM MONSENHOR MENDONÇA'!H541,SETOP,4,))</f>
        <v>#REF!</v>
      </c>
      <c r="K541" s="10">
        <f>4.5*12</f>
        <v>54</v>
      </c>
      <c r="L541" s="10" t="s">
        <v>22</v>
      </c>
      <c r="M541" s="79" t="e">
        <f>IF(I541="SINAPI",VLOOKUP('PEM MONSENHOR MENDONÇA'!H541,SINAPI,4,),VLOOKUP('PEM MONSENHOR MENDONÇA'!H541,SETOP,5,))</f>
        <v>#REF!</v>
      </c>
      <c r="N541" s="11" t="e">
        <f>ROUND(M541*(1+$C$7),2)</f>
        <v>#REF!</v>
      </c>
      <c r="O541" s="11" t="e">
        <f>K541*M541</f>
        <v>#REF!</v>
      </c>
      <c r="P541" s="11" t="e">
        <f>N541*K541</f>
        <v>#REF!</v>
      </c>
      <c r="Q541" s="9"/>
      <c r="R541" s="96"/>
      <c r="S541" s="12"/>
      <c r="T541" s="97"/>
    </row>
    <row r="542" spans="1:20" s="75" customFormat="1" ht="42" customHeight="1">
      <c r="A542" s="76" t="s">
        <v>803</v>
      </c>
      <c r="B542" s="170" t="e">
        <f>IF(I542="SINAPI",VLOOKUP('PEM MONSENHOR MENDONÇA'!H542,SINAPI,2,),VLOOKUP('PEM MONSENHOR MENDONÇA'!H542,SETOP,3,))</f>
        <v>#REF!</v>
      </c>
      <c r="C542" s="170"/>
      <c r="D542" s="170"/>
      <c r="E542" s="170"/>
      <c r="F542" s="170"/>
      <c r="G542" s="170"/>
      <c r="H542" s="77">
        <v>92792</v>
      </c>
      <c r="I542" s="77" t="s">
        <v>149</v>
      </c>
      <c r="J542" s="77" t="e">
        <f>IF(I542="SINAPI",VLOOKUP('PEM MONSENHOR MENDONÇA'!H542,SINAPI,3,),VLOOKUP('PEM MONSENHOR MENDONÇA'!H542,SETOP,4,))</f>
        <v>#REF!</v>
      </c>
      <c r="K542" s="10">
        <v>33.6</v>
      </c>
      <c r="L542" s="78" t="s">
        <v>21</v>
      </c>
      <c r="M542" s="79" t="e">
        <f>IF(I542="SINAPI",VLOOKUP('PEM MONSENHOR MENDONÇA'!H542,SINAPI,4,),VLOOKUP('PEM MONSENHOR MENDONÇA'!H542,SETOP,5,))</f>
        <v>#REF!</v>
      </c>
      <c r="N542" s="79" t="e">
        <f t="shared" ref="N542:N551" si="337">ROUND(M542*(1+$C$7),2)</f>
        <v>#REF!</v>
      </c>
      <c r="O542" s="79" t="e">
        <f t="shared" ref="O542:O551" si="338">K542*M542</f>
        <v>#REF!</v>
      </c>
      <c r="P542" s="79" t="e">
        <f t="shared" ref="P542:P551" si="339">N542*K542</f>
        <v>#REF!</v>
      </c>
      <c r="Q542" s="9"/>
      <c r="R542" s="93"/>
      <c r="S542" s="4"/>
      <c r="T542" s="87"/>
    </row>
    <row r="543" spans="1:20" s="75" customFormat="1" ht="28.5" customHeight="1">
      <c r="A543" s="76" t="s">
        <v>804</v>
      </c>
      <c r="B543" s="170" t="e">
        <f>IF(I543="SINAPI",VLOOKUP('PEM MONSENHOR MENDONÇA'!H543,SINAPI,2,),VLOOKUP('PEM MONSENHOR MENDONÇA'!H543,SETOP,3,))</f>
        <v>#REF!</v>
      </c>
      <c r="C543" s="170"/>
      <c r="D543" s="170"/>
      <c r="E543" s="170"/>
      <c r="F543" s="170"/>
      <c r="G543" s="170"/>
      <c r="H543" s="77">
        <v>92794</v>
      </c>
      <c r="I543" s="77" t="s">
        <v>149</v>
      </c>
      <c r="J543" s="77" t="e">
        <f>IF(I543="SINAPI",VLOOKUP('PEM MONSENHOR MENDONÇA'!H543,SINAPI,3,),VLOOKUP('PEM MONSENHOR MENDONÇA'!H543,SETOP,4,))</f>
        <v>#REF!</v>
      </c>
      <c r="K543" s="10">
        <v>72.58</v>
      </c>
      <c r="L543" s="78" t="s">
        <v>21</v>
      </c>
      <c r="M543" s="79" t="e">
        <f>IF(I543="SINAPI",VLOOKUP('PEM MONSENHOR MENDONÇA'!H543,SINAPI,4,),VLOOKUP('PEM MONSENHOR MENDONÇA'!H543,SETOP,5,))</f>
        <v>#REF!</v>
      </c>
      <c r="N543" s="79" t="e">
        <f t="shared" si="337"/>
        <v>#REF!</v>
      </c>
      <c r="O543" s="79" t="e">
        <f t="shared" si="338"/>
        <v>#REF!</v>
      </c>
      <c r="P543" s="79" t="e">
        <f t="shared" si="339"/>
        <v>#REF!</v>
      </c>
      <c r="Q543" s="22"/>
      <c r="R543" s="93"/>
      <c r="S543" s="4"/>
      <c r="T543" s="87"/>
    </row>
    <row r="544" spans="1:20" s="13" customFormat="1" ht="30" customHeight="1">
      <c r="A544" s="98" t="s">
        <v>805</v>
      </c>
      <c r="B544" s="172" t="s">
        <v>275</v>
      </c>
      <c r="C544" s="172"/>
      <c r="D544" s="172"/>
      <c r="E544" s="172"/>
      <c r="F544" s="172"/>
      <c r="G544" s="172"/>
      <c r="H544" s="98"/>
      <c r="I544" s="98"/>
      <c r="J544" s="98"/>
      <c r="K544" s="98"/>
      <c r="L544" s="99"/>
      <c r="M544" s="98"/>
      <c r="N544" s="98"/>
      <c r="O544" s="118"/>
      <c r="P544" s="118"/>
      <c r="Q544" s="96"/>
      <c r="R544" s="96"/>
      <c r="S544" s="12"/>
      <c r="T544" s="97"/>
    </row>
    <row r="545" spans="1:20" s="75" customFormat="1" ht="28.5" customHeight="1">
      <c r="A545" s="76" t="s">
        <v>806</v>
      </c>
      <c r="B545" s="170" t="e">
        <f>IF(I545="SINAPI",VLOOKUP('PEM MONSENHOR MENDONÇA'!H545,SINAPI,2,),VLOOKUP('PEM MONSENHOR MENDONÇA'!H545,SETOP,3,))</f>
        <v>#REF!</v>
      </c>
      <c r="C545" s="170"/>
      <c r="D545" s="170"/>
      <c r="E545" s="170"/>
      <c r="F545" s="170"/>
      <c r="G545" s="170"/>
      <c r="H545" s="77" t="s">
        <v>147</v>
      </c>
      <c r="I545" s="77" t="s">
        <v>33</v>
      </c>
      <c r="J545" s="77" t="e">
        <f>IF(I545="SINAPI",VLOOKUP('PEM MONSENHOR MENDONÇA'!H545,SINAPI,3,),VLOOKUP('PEM MONSENHOR MENDONÇA'!H545,SETOP,4,))</f>
        <v>#REF!</v>
      </c>
      <c r="K545" s="10">
        <f>(12*(0.95*0.95*0.6))</f>
        <v>6.4979999999999993</v>
      </c>
      <c r="L545" s="78" t="s">
        <v>21</v>
      </c>
      <c r="M545" s="79" t="e">
        <f>IF(I545="SINAPI",VLOOKUP('PEM MONSENHOR MENDONÇA'!H545,SINAPI,4,),VLOOKUP('PEM MONSENHOR MENDONÇA'!H545,SETOP,5,))</f>
        <v>#REF!</v>
      </c>
      <c r="N545" s="79" t="e">
        <f t="shared" ref="N545" si="340">ROUND(M545*(1+$C$7),2)</f>
        <v>#REF!</v>
      </c>
      <c r="O545" s="79" t="e">
        <f t="shared" ref="O545" si="341">K545*M545</f>
        <v>#REF!</v>
      </c>
      <c r="P545" s="79" t="e">
        <f t="shared" ref="P545" si="342">N545*K545</f>
        <v>#REF!</v>
      </c>
      <c r="Q545" s="93"/>
      <c r="R545" s="93"/>
      <c r="S545" s="4"/>
      <c r="T545" s="87"/>
    </row>
    <row r="546" spans="1:20" s="75" customFormat="1" ht="38.25" customHeight="1">
      <c r="A546" s="76" t="s">
        <v>807</v>
      </c>
      <c r="B546" s="170" t="e">
        <f>IF(I546="SINAPI",VLOOKUP('PEM MONSENHOR MENDONÇA'!H546,SINAPI,2,),VLOOKUP('PEM MONSENHOR MENDONÇA'!H546,SETOP,3,))</f>
        <v>#REF!</v>
      </c>
      <c r="C546" s="170"/>
      <c r="D546" s="170"/>
      <c r="E546" s="170"/>
      <c r="F546" s="170"/>
      <c r="G546" s="170"/>
      <c r="H546" s="77">
        <v>93382</v>
      </c>
      <c r="I546" s="77" t="s">
        <v>149</v>
      </c>
      <c r="J546" s="77" t="e">
        <f>IF(I546="SINAPI",VLOOKUP('PEM MONSENHOR MENDONÇA'!H546,SINAPI,3,),VLOOKUP('PEM MONSENHOR MENDONÇA'!H546,SETOP,4,))</f>
        <v>#REF!</v>
      </c>
      <c r="K546" s="10">
        <f>K545-(0.55*0.55*(0.55+0.05)*12)</f>
        <v>4.3199999999999985</v>
      </c>
      <c r="L546" s="78" t="s">
        <v>21</v>
      </c>
      <c r="M546" s="79" t="e">
        <f>IF(I546="SINAPI",VLOOKUP('PEM MONSENHOR MENDONÇA'!H546,SINAPI,4,),VLOOKUP('PEM MONSENHOR MENDONÇA'!H546,SETOP,5,))</f>
        <v>#REF!</v>
      </c>
      <c r="N546" s="79" t="e">
        <f t="shared" si="337"/>
        <v>#REF!</v>
      </c>
      <c r="O546" s="79" t="e">
        <f t="shared" si="338"/>
        <v>#REF!</v>
      </c>
      <c r="P546" s="79" t="e">
        <f t="shared" si="339"/>
        <v>#REF!</v>
      </c>
      <c r="Q546" s="93"/>
      <c r="R546" s="93"/>
      <c r="S546" s="4"/>
      <c r="T546" s="87"/>
    </row>
    <row r="547" spans="1:20" s="75" customFormat="1" ht="42" customHeight="1">
      <c r="A547" s="76" t="s">
        <v>808</v>
      </c>
      <c r="B547" s="170" t="e">
        <f>IF(I547="SINAPI",VLOOKUP('PEM MONSENHOR MENDONÇA'!H547,SINAPI,2,),VLOOKUP('PEM MONSENHOR MENDONÇA'!H547,SETOP,3,))</f>
        <v>#REF!</v>
      </c>
      <c r="C547" s="170"/>
      <c r="D547" s="170"/>
      <c r="E547" s="170"/>
      <c r="F547" s="170"/>
      <c r="G547" s="170"/>
      <c r="H547" s="77">
        <v>96619</v>
      </c>
      <c r="I547" s="77" t="s">
        <v>149</v>
      </c>
      <c r="J547" s="77" t="e">
        <f>IF(I547="SINAPI",VLOOKUP('PEM MONSENHOR MENDONÇA'!H547,SINAPI,3,),VLOOKUP('PEM MONSENHOR MENDONÇA'!H547,SETOP,4,))</f>
        <v>#REF!</v>
      </c>
      <c r="K547" s="10">
        <f>12*0.55*0.55</f>
        <v>3.6300000000000008</v>
      </c>
      <c r="L547" s="78" t="s">
        <v>21</v>
      </c>
      <c r="M547" s="79" t="e">
        <f>IF(I547="SINAPI",VLOOKUP('PEM MONSENHOR MENDONÇA'!H547,SINAPI,4,),VLOOKUP('PEM MONSENHOR MENDONÇA'!H547,SETOP,5,))</f>
        <v>#REF!</v>
      </c>
      <c r="N547" s="79" t="e">
        <f t="shared" si="337"/>
        <v>#REF!</v>
      </c>
      <c r="O547" s="79" t="e">
        <f t="shared" si="338"/>
        <v>#REF!</v>
      </c>
      <c r="P547" s="79" t="e">
        <f t="shared" si="339"/>
        <v>#REF!</v>
      </c>
      <c r="Q547" s="93"/>
      <c r="R547" s="93"/>
      <c r="S547" s="4"/>
      <c r="T547" s="87"/>
    </row>
    <row r="548" spans="1:20" s="75" customFormat="1" ht="38.25" customHeight="1">
      <c r="A548" s="76" t="s">
        <v>809</v>
      </c>
      <c r="B548" s="170" t="e">
        <f>IF(I548="SINAPI",VLOOKUP('PEM MONSENHOR MENDONÇA'!H548,SINAPI,2,),VLOOKUP('PEM MONSENHOR MENDONÇA'!H548,SETOP,3,))</f>
        <v>#REF!</v>
      </c>
      <c r="C548" s="170"/>
      <c r="D548" s="170"/>
      <c r="E548" s="170"/>
      <c r="F548" s="170"/>
      <c r="G548" s="170"/>
      <c r="H548" s="77">
        <v>96534</v>
      </c>
      <c r="I548" s="77" t="s">
        <v>149</v>
      </c>
      <c r="J548" s="77" t="e">
        <f>IF(I548="SINAPI",VLOOKUP('PEM MONSENHOR MENDONÇA'!H548,SINAPI,3,),VLOOKUP('PEM MONSENHOR MENDONÇA'!H548,SETOP,4,))</f>
        <v>#REF!</v>
      </c>
      <c r="K548" s="10">
        <f>0.55*0.55*4*12</f>
        <v>14.520000000000003</v>
      </c>
      <c r="L548" s="78" t="s">
        <v>21</v>
      </c>
      <c r="M548" s="79" t="e">
        <f>IF(I548="SINAPI",VLOOKUP('PEM MONSENHOR MENDONÇA'!H548,SINAPI,4,),VLOOKUP('PEM MONSENHOR MENDONÇA'!H548,SETOP,5,))</f>
        <v>#REF!</v>
      </c>
      <c r="N548" s="79" t="e">
        <f t="shared" si="337"/>
        <v>#REF!</v>
      </c>
      <c r="O548" s="79" t="e">
        <f t="shared" si="338"/>
        <v>#REF!</v>
      </c>
      <c r="P548" s="79" t="e">
        <f t="shared" si="339"/>
        <v>#REF!</v>
      </c>
      <c r="Q548" s="93"/>
      <c r="R548" s="93"/>
      <c r="S548" s="4"/>
      <c r="T548" s="87"/>
    </row>
    <row r="549" spans="1:20" s="75" customFormat="1" ht="36.75" customHeight="1">
      <c r="A549" s="76" t="s">
        <v>810</v>
      </c>
      <c r="B549" s="170" t="e">
        <f>IF(I549="SINAPI",VLOOKUP('PEM MONSENHOR MENDONÇA'!H549,SINAPI,2,),VLOOKUP('PEM MONSENHOR MENDONÇA'!H549,SETOP,3,))</f>
        <v>#REF!</v>
      </c>
      <c r="C549" s="170"/>
      <c r="D549" s="170"/>
      <c r="E549" s="170"/>
      <c r="F549" s="170"/>
      <c r="G549" s="170"/>
      <c r="H549" s="77">
        <v>92792</v>
      </c>
      <c r="I549" s="77" t="s">
        <v>149</v>
      </c>
      <c r="J549" s="77" t="e">
        <f>IF(I549="SINAPI",VLOOKUP('PEM MONSENHOR MENDONÇA'!H549,SINAPI,3,),VLOOKUP('PEM MONSENHOR MENDONÇA'!H549,SETOP,4,))</f>
        <v>#REF!</v>
      </c>
      <c r="K549" s="10">
        <v>63.36</v>
      </c>
      <c r="L549" s="78" t="s">
        <v>21</v>
      </c>
      <c r="M549" s="79" t="e">
        <f>IF(I549="SINAPI",VLOOKUP('PEM MONSENHOR MENDONÇA'!H549,SINAPI,4,),VLOOKUP('PEM MONSENHOR MENDONÇA'!H549,SETOP,5,))</f>
        <v>#REF!</v>
      </c>
      <c r="N549" s="79" t="e">
        <f t="shared" si="337"/>
        <v>#REF!</v>
      </c>
      <c r="O549" s="79" t="e">
        <f t="shared" si="338"/>
        <v>#REF!</v>
      </c>
      <c r="P549" s="79" t="e">
        <f t="shared" si="339"/>
        <v>#REF!</v>
      </c>
      <c r="Q549" s="93"/>
      <c r="R549" s="93"/>
      <c r="S549" s="4"/>
      <c r="T549" s="87"/>
    </row>
    <row r="550" spans="1:20" s="75" customFormat="1" ht="35.25" customHeight="1">
      <c r="A550" s="76" t="s">
        <v>811</v>
      </c>
      <c r="B550" s="170" t="e">
        <f>IF(I550="SINAPI",VLOOKUP('PEM MONSENHOR MENDONÇA'!H550,SINAPI,2,),VLOOKUP('PEM MONSENHOR MENDONÇA'!H550,SETOP,3,))</f>
        <v>#REF!</v>
      </c>
      <c r="C550" s="170"/>
      <c r="D550" s="170"/>
      <c r="E550" s="170"/>
      <c r="F550" s="170"/>
      <c r="G550" s="170"/>
      <c r="H550" s="77">
        <v>92794</v>
      </c>
      <c r="I550" s="77" t="s">
        <v>149</v>
      </c>
      <c r="J550" s="77" t="e">
        <f>IF(I550="SINAPI",VLOOKUP('PEM MONSENHOR MENDONÇA'!H550,SINAPI,3,),VLOOKUP('PEM MONSENHOR MENDONÇA'!H550,SETOP,4,))</f>
        <v>#REF!</v>
      </c>
      <c r="K550" s="10">
        <v>55.64</v>
      </c>
      <c r="L550" s="78" t="s">
        <v>21</v>
      </c>
      <c r="M550" s="79" t="e">
        <f>IF(I550="SINAPI",VLOOKUP('PEM MONSENHOR MENDONÇA'!H550,SINAPI,4,),VLOOKUP('PEM MONSENHOR MENDONÇA'!H550,SETOP,5,))</f>
        <v>#REF!</v>
      </c>
      <c r="N550" s="79" t="e">
        <f t="shared" si="337"/>
        <v>#REF!</v>
      </c>
      <c r="O550" s="79" t="e">
        <f t="shared" si="338"/>
        <v>#REF!</v>
      </c>
      <c r="P550" s="79" t="e">
        <f t="shared" si="339"/>
        <v>#REF!</v>
      </c>
      <c r="Q550" s="93"/>
      <c r="R550" s="93"/>
      <c r="S550" s="4"/>
      <c r="T550" s="87"/>
    </row>
    <row r="551" spans="1:20" s="75" customFormat="1" ht="35.25" customHeight="1">
      <c r="A551" s="76" t="s">
        <v>812</v>
      </c>
      <c r="B551" s="170" t="e">
        <f>IF(I551="SINAPI",VLOOKUP('PEM MONSENHOR MENDONÇA'!H551,SINAPI,2,),VLOOKUP('PEM MONSENHOR MENDONÇA'!H551,SETOP,3,))</f>
        <v>#REF!</v>
      </c>
      <c r="C551" s="170"/>
      <c r="D551" s="170"/>
      <c r="E551" s="170"/>
      <c r="F551" s="170"/>
      <c r="G551" s="170"/>
      <c r="H551" s="77" t="s">
        <v>104</v>
      </c>
      <c r="I551" s="77" t="s">
        <v>33</v>
      </c>
      <c r="J551" s="77" t="e">
        <f>IF(I551="SINAPI",VLOOKUP('PEM MONSENHOR MENDONÇA'!H551,SINAPI,3,),VLOOKUP('PEM MONSENHOR MENDONÇA'!H551,SETOP,4,))</f>
        <v>#REF!</v>
      </c>
      <c r="K551" s="10">
        <f>12*0.55*0.55*0.55</f>
        <v>1.9965000000000006</v>
      </c>
      <c r="L551" s="78" t="s">
        <v>21</v>
      </c>
      <c r="M551" s="79" t="e">
        <f>IF(I551="SINAPI",VLOOKUP('PEM MONSENHOR MENDONÇA'!H551,SINAPI,4,),VLOOKUP('PEM MONSENHOR MENDONÇA'!H551,SETOP,5,))</f>
        <v>#REF!</v>
      </c>
      <c r="N551" s="79" t="e">
        <f t="shared" si="337"/>
        <v>#REF!</v>
      </c>
      <c r="O551" s="79" t="e">
        <f t="shared" si="338"/>
        <v>#REF!</v>
      </c>
      <c r="P551" s="79" t="e">
        <f t="shared" si="339"/>
        <v>#REF!</v>
      </c>
      <c r="Q551" s="93"/>
      <c r="R551" s="93"/>
      <c r="S551" s="4"/>
      <c r="T551" s="87"/>
    </row>
    <row r="552" spans="1:20" s="75" customFormat="1" ht="39.75" customHeight="1">
      <c r="A552" s="76" t="s">
        <v>813</v>
      </c>
      <c r="B552" s="170" t="e">
        <f>IF(I552="SINAPI",VLOOKUP('PEM MONSENHOR MENDONÇA'!H552,SINAPI,2,),VLOOKUP('PEM MONSENHOR MENDONÇA'!H552,SETOP,3,))</f>
        <v>#REF!</v>
      </c>
      <c r="C552" s="170"/>
      <c r="D552" s="170"/>
      <c r="E552" s="170"/>
      <c r="F552" s="170"/>
      <c r="G552" s="170"/>
      <c r="H552" s="77" t="s">
        <v>29</v>
      </c>
      <c r="I552" s="77" t="s">
        <v>149</v>
      </c>
      <c r="J552" s="77" t="e">
        <f>IF(I552="SINAPI",VLOOKUP('PEM MONSENHOR MENDONÇA'!H552,SINAPI,3,),VLOOKUP('PEM MONSENHOR MENDONÇA'!H552,SETOP,4,))</f>
        <v>#REF!</v>
      </c>
      <c r="K552" s="10">
        <f>(12*2*(0.55+0.15+0.15)*(0.55+0.075+0.4))</f>
        <v>20.91</v>
      </c>
      <c r="L552" s="78" t="s">
        <v>21</v>
      </c>
      <c r="M552" s="79" t="e">
        <f>IF(I552="SINAPI",VLOOKUP('PEM MONSENHOR MENDONÇA'!H552,SINAPI,4,),VLOOKUP('PEM MONSENHOR MENDONÇA'!H552,SETOP,5,))</f>
        <v>#REF!</v>
      </c>
      <c r="N552" s="79" t="e">
        <f t="shared" ref="N552" si="343">ROUND(M552*(1+$C$7),2)</f>
        <v>#REF!</v>
      </c>
      <c r="O552" s="79" t="e">
        <f t="shared" ref="O552" si="344">K552*M552</f>
        <v>#REF!</v>
      </c>
      <c r="P552" s="79" t="e">
        <f t="shared" ref="P552" si="345">N552*K552</f>
        <v>#REF!</v>
      </c>
      <c r="Q552" s="93"/>
      <c r="R552" s="93"/>
      <c r="S552" s="4"/>
      <c r="T552" s="87"/>
    </row>
    <row r="553" spans="1:20" s="13" customFormat="1" ht="30" customHeight="1">
      <c r="A553" s="98" t="s">
        <v>814</v>
      </c>
      <c r="B553" s="172" t="s">
        <v>276</v>
      </c>
      <c r="C553" s="172"/>
      <c r="D553" s="172"/>
      <c r="E553" s="172"/>
      <c r="F553" s="172"/>
      <c r="G553" s="172"/>
      <c r="H553" s="98"/>
      <c r="I553" s="98"/>
      <c r="J553" s="98"/>
      <c r="K553" s="98"/>
      <c r="L553" s="99"/>
      <c r="M553" s="98"/>
      <c r="N553" s="98"/>
      <c r="O553" s="118"/>
      <c r="P553" s="118"/>
      <c r="Q553" s="96"/>
      <c r="R553" s="96"/>
      <c r="S553" s="12"/>
      <c r="T553" s="97"/>
    </row>
    <row r="554" spans="1:20" s="75" customFormat="1" ht="28.9" customHeight="1">
      <c r="A554" s="76" t="s">
        <v>815</v>
      </c>
      <c r="B554" s="170" t="e">
        <f>IF(I554="SINAPI",VLOOKUP('PEM MONSENHOR MENDONÇA'!H554,SINAPI,2,),VLOOKUP('PEM MONSENHOR MENDONÇA'!H554,SETOP,3,))</f>
        <v>#REF!</v>
      </c>
      <c r="C554" s="170"/>
      <c r="D554" s="170"/>
      <c r="E554" s="170"/>
      <c r="F554" s="170"/>
      <c r="G554" s="170"/>
      <c r="H554" s="77" t="s">
        <v>147</v>
      </c>
      <c r="I554" s="77" t="s">
        <v>33</v>
      </c>
      <c r="J554" s="77" t="e">
        <f>IF(I554="SINAPI",VLOOKUP('PEM MONSENHOR MENDONÇA'!H554,SINAPI,3,),VLOOKUP('PEM MONSENHOR MENDONÇA'!H554,SETOP,4,))</f>
        <v>#REF!</v>
      </c>
      <c r="K554" s="10">
        <f>36.73*0.35*0.65</f>
        <v>8.3560749999999988</v>
      </c>
      <c r="L554" s="78" t="s">
        <v>21</v>
      </c>
      <c r="M554" s="79" t="e">
        <f>IF(I554="SINAPI",VLOOKUP('PEM MONSENHOR MENDONÇA'!H554,SINAPI,4,),VLOOKUP('PEM MONSENHOR MENDONÇA'!H554,SETOP,5,))</f>
        <v>#REF!</v>
      </c>
      <c r="N554" s="79" t="e">
        <f t="shared" ref="N554:N561" si="346">ROUND(M554*(1+$C$7),2)</f>
        <v>#REF!</v>
      </c>
      <c r="O554" s="79" t="e">
        <f t="shared" ref="O554:O561" si="347">K554*M554</f>
        <v>#REF!</v>
      </c>
      <c r="P554" s="79" t="e">
        <f t="shared" ref="P554:P561" si="348">N554*K554</f>
        <v>#REF!</v>
      </c>
      <c r="Q554" s="93"/>
      <c r="R554" s="93"/>
      <c r="S554" s="4"/>
      <c r="T554" s="87"/>
    </row>
    <row r="555" spans="1:20" s="75" customFormat="1" ht="28.9" customHeight="1">
      <c r="A555" s="76" t="s">
        <v>816</v>
      </c>
      <c r="B555" s="170" t="e">
        <f>IF(I555="SINAPI",VLOOKUP('PEM MONSENHOR MENDONÇA'!H555,SINAPI,2,),VLOOKUP('PEM MONSENHOR MENDONÇA'!H555,SETOP,3,))</f>
        <v>#REF!</v>
      </c>
      <c r="C555" s="170"/>
      <c r="D555" s="170"/>
      <c r="E555" s="170"/>
      <c r="F555" s="170"/>
      <c r="G555" s="170"/>
      <c r="H555" s="77">
        <v>93382</v>
      </c>
      <c r="I555" s="77" t="s">
        <v>149</v>
      </c>
      <c r="J555" s="77" t="e">
        <f>IF(I555="SINAPI",VLOOKUP('PEM MONSENHOR MENDONÇA'!H555,SINAPI,3,),VLOOKUP('PEM MONSENHOR MENDONÇA'!H555,SETOP,4,))</f>
        <v>#REF!</v>
      </c>
      <c r="K555" s="10">
        <f>K554-K557</f>
        <v>5.6013249999999992</v>
      </c>
      <c r="L555" s="78" t="s">
        <v>21</v>
      </c>
      <c r="M555" s="79" t="e">
        <f>IF(I555="SINAPI",VLOOKUP('PEM MONSENHOR MENDONÇA'!H555,SINAPI,4,),VLOOKUP('PEM MONSENHOR MENDONÇA'!H555,SETOP,5,))</f>
        <v>#REF!</v>
      </c>
      <c r="N555" s="79" t="e">
        <f t="shared" si="346"/>
        <v>#REF!</v>
      </c>
      <c r="O555" s="79" t="e">
        <f t="shared" si="347"/>
        <v>#REF!</v>
      </c>
      <c r="P555" s="79" t="e">
        <f t="shared" si="348"/>
        <v>#REF!</v>
      </c>
      <c r="Q555" s="93"/>
      <c r="R555" s="93"/>
      <c r="S555" s="4"/>
      <c r="T555" s="87"/>
    </row>
    <row r="556" spans="1:20" s="75" customFormat="1" ht="37.9" customHeight="1">
      <c r="A556" s="76" t="s">
        <v>817</v>
      </c>
      <c r="B556" s="170" t="e">
        <f>IF(I556="SINAPI",VLOOKUP('PEM MONSENHOR MENDONÇA'!H556,SINAPI,2,),VLOOKUP('PEM MONSENHOR MENDONÇA'!H556,SETOP,3,))</f>
        <v>#REF!</v>
      </c>
      <c r="C556" s="170"/>
      <c r="D556" s="170"/>
      <c r="E556" s="170"/>
      <c r="F556" s="170"/>
      <c r="G556" s="170"/>
      <c r="H556" s="77">
        <v>96536</v>
      </c>
      <c r="I556" s="77" t="s">
        <v>149</v>
      </c>
      <c r="J556" s="77" t="e">
        <f>IF(I556="SINAPI",VLOOKUP('PEM MONSENHOR MENDONÇA'!H556,SINAPI,3,),VLOOKUP('PEM MONSENHOR MENDONÇA'!H556,SETOP,4,))</f>
        <v>#REF!</v>
      </c>
      <c r="K556" s="10">
        <f>36.73*0.7</f>
        <v>25.710999999999995</v>
      </c>
      <c r="L556" s="78" t="s">
        <v>21</v>
      </c>
      <c r="M556" s="79" t="e">
        <f>IF(I556="SINAPI",VLOOKUP('PEM MONSENHOR MENDONÇA'!H556,SINAPI,4,),VLOOKUP('PEM MONSENHOR MENDONÇA'!H556,SETOP,5,))</f>
        <v>#REF!</v>
      </c>
      <c r="N556" s="79" t="e">
        <f t="shared" si="346"/>
        <v>#REF!</v>
      </c>
      <c r="O556" s="79" t="e">
        <f t="shared" si="347"/>
        <v>#REF!</v>
      </c>
      <c r="P556" s="79" t="e">
        <f t="shared" si="348"/>
        <v>#REF!</v>
      </c>
      <c r="Q556" s="93"/>
      <c r="R556" s="93"/>
      <c r="S556" s="4"/>
      <c r="T556" s="87"/>
    </row>
    <row r="557" spans="1:20" s="75" customFormat="1" ht="36.75" customHeight="1">
      <c r="A557" s="76" t="s">
        <v>818</v>
      </c>
      <c r="B557" s="170" t="e">
        <f>IF(I557="SINAPI",VLOOKUP('PEM MONSENHOR MENDONÇA'!H557,SINAPI,2,),VLOOKUP('PEM MONSENHOR MENDONÇA'!H557,SETOP,3,))</f>
        <v>#REF!</v>
      </c>
      <c r="C557" s="170"/>
      <c r="D557" s="170"/>
      <c r="E557" s="170"/>
      <c r="F557" s="170"/>
      <c r="G557" s="170"/>
      <c r="H557" s="77" t="s">
        <v>104</v>
      </c>
      <c r="I557" s="77" t="s">
        <v>33</v>
      </c>
      <c r="J557" s="77" t="e">
        <f>IF(I557="SINAPI",VLOOKUP('PEM MONSENHOR MENDONÇA'!H557,SINAPI,3,),VLOOKUP('PEM MONSENHOR MENDONÇA'!H557,SETOP,4,))</f>
        <v>#REF!</v>
      </c>
      <c r="K557" s="10">
        <f>36.73*0.25*0.3</f>
        <v>2.7547499999999996</v>
      </c>
      <c r="L557" s="78" t="s">
        <v>21</v>
      </c>
      <c r="M557" s="79" t="e">
        <f>IF(I557="SINAPI",VLOOKUP('PEM MONSENHOR MENDONÇA'!H557,SINAPI,4,),VLOOKUP('PEM MONSENHOR MENDONÇA'!H557,SETOP,5,))</f>
        <v>#REF!</v>
      </c>
      <c r="N557" s="79" t="e">
        <f t="shared" si="346"/>
        <v>#REF!</v>
      </c>
      <c r="O557" s="79" t="e">
        <f t="shared" si="347"/>
        <v>#REF!</v>
      </c>
      <c r="P557" s="79" t="e">
        <f t="shared" si="348"/>
        <v>#REF!</v>
      </c>
      <c r="Q557" s="93"/>
      <c r="R557" s="93"/>
      <c r="S557" s="4"/>
      <c r="T557" s="87"/>
    </row>
    <row r="558" spans="1:20" s="75" customFormat="1" ht="35.25" customHeight="1">
      <c r="A558" s="76" t="s">
        <v>819</v>
      </c>
      <c r="B558" s="170" t="e">
        <f>IF(I558="SINAPI",VLOOKUP('PEM MONSENHOR MENDONÇA'!H558,SINAPI,2,),VLOOKUP('PEM MONSENHOR MENDONÇA'!H558,SETOP,3,))</f>
        <v>#REF!</v>
      </c>
      <c r="C558" s="170"/>
      <c r="D558" s="170"/>
      <c r="E558" s="170"/>
      <c r="F558" s="170"/>
      <c r="G558" s="170"/>
      <c r="H558" s="77">
        <v>96619</v>
      </c>
      <c r="I558" s="77" t="s">
        <v>149</v>
      </c>
      <c r="J558" s="77" t="e">
        <f>IF(I558="SINAPI",VLOOKUP('PEM MONSENHOR MENDONÇA'!H558,SINAPI,3,),VLOOKUP('PEM MONSENHOR MENDONÇA'!H558,SETOP,4,))</f>
        <v>#REF!</v>
      </c>
      <c r="K558" s="10">
        <f>36.73*0.25</f>
        <v>9.1824999999999992</v>
      </c>
      <c r="L558" s="78" t="s">
        <v>21</v>
      </c>
      <c r="M558" s="79" t="e">
        <f>IF(I558="SINAPI",VLOOKUP('PEM MONSENHOR MENDONÇA'!H558,SINAPI,4,),VLOOKUP('PEM MONSENHOR MENDONÇA'!H558,SETOP,5,))</f>
        <v>#REF!</v>
      </c>
      <c r="N558" s="79" t="e">
        <f t="shared" si="346"/>
        <v>#REF!</v>
      </c>
      <c r="O558" s="79" t="e">
        <f t="shared" si="347"/>
        <v>#REF!</v>
      </c>
      <c r="P558" s="79" t="e">
        <f t="shared" si="348"/>
        <v>#REF!</v>
      </c>
      <c r="Q558" s="93"/>
      <c r="R558" s="93"/>
      <c r="S558" s="4"/>
      <c r="T558" s="87"/>
    </row>
    <row r="559" spans="1:20" s="75" customFormat="1" ht="35.25" customHeight="1">
      <c r="A559" s="76" t="s">
        <v>820</v>
      </c>
      <c r="B559" s="170" t="e">
        <f>IF(I559="SINAPI",VLOOKUP('PEM MONSENHOR MENDONÇA'!H559,SINAPI,2,),VLOOKUP('PEM MONSENHOR MENDONÇA'!H559,SETOP,3,))</f>
        <v>#REF!</v>
      </c>
      <c r="C559" s="170"/>
      <c r="D559" s="170"/>
      <c r="E559" s="170"/>
      <c r="F559" s="170"/>
      <c r="G559" s="170"/>
      <c r="H559" s="77">
        <v>92792</v>
      </c>
      <c r="I559" s="77" t="s">
        <v>149</v>
      </c>
      <c r="J559" s="77" t="e">
        <f>IF(I559="SINAPI",VLOOKUP('PEM MONSENHOR MENDONÇA'!H559,SINAPI,3,),VLOOKUP('PEM MONSENHOR MENDONÇA'!H559,SETOP,4,))</f>
        <v>#REF!</v>
      </c>
      <c r="K559" s="10">
        <v>60.03</v>
      </c>
      <c r="L559" s="78" t="s">
        <v>21</v>
      </c>
      <c r="M559" s="79" t="e">
        <f>IF(I559="SINAPI",VLOOKUP('PEM MONSENHOR MENDONÇA'!H559,SINAPI,4,),VLOOKUP('PEM MONSENHOR MENDONÇA'!H559,SETOP,5,))</f>
        <v>#REF!</v>
      </c>
      <c r="N559" s="79" t="e">
        <f t="shared" ref="N559:N560" si="349">ROUND(M559*(1+$C$7),2)</f>
        <v>#REF!</v>
      </c>
      <c r="O559" s="79" t="e">
        <f t="shared" ref="O559:O560" si="350">K559*M559</f>
        <v>#REF!</v>
      </c>
      <c r="P559" s="79" t="e">
        <f t="shared" ref="P559:P560" si="351">N559*K559</f>
        <v>#REF!</v>
      </c>
      <c r="Q559" s="93"/>
      <c r="R559" s="93"/>
      <c r="S559" s="4"/>
      <c r="T559" s="87"/>
    </row>
    <row r="560" spans="1:20" s="75" customFormat="1" ht="35.25" customHeight="1">
      <c r="A560" s="76" t="s">
        <v>821</v>
      </c>
      <c r="B560" s="170" t="e">
        <f>IF(I560="SINAPI",VLOOKUP('PEM MONSENHOR MENDONÇA'!H560,SINAPI,2,),VLOOKUP('PEM MONSENHOR MENDONÇA'!H560,SETOP,3,))</f>
        <v>#REF!</v>
      </c>
      <c r="C560" s="170"/>
      <c r="D560" s="170"/>
      <c r="E560" s="170"/>
      <c r="F560" s="170"/>
      <c r="G560" s="170"/>
      <c r="H560" s="77">
        <v>92794</v>
      </c>
      <c r="I560" s="77" t="s">
        <v>149</v>
      </c>
      <c r="J560" s="77" t="e">
        <f>IF(I560="SINAPI",VLOOKUP('PEM MONSENHOR MENDONÇA'!H560,SINAPI,3,),VLOOKUP('PEM MONSENHOR MENDONÇA'!H560,SETOP,4,))</f>
        <v>#REF!</v>
      </c>
      <c r="K560" s="10">
        <v>103.31</v>
      </c>
      <c r="L560" s="78" t="s">
        <v>21</v>
      </c>
      <c r="M560" s="79" t="e">
        <f>IF(I560="SINAPI",VLOOKUP('PEM MONSENHOR MENDONÇA'!H560,SINAPI,4,),VLOOKUP('PEM MONSENHOR MENDONÇA'!H560,SETOP,5,))</f>
        <v>#REF!</v>
      </c>
      <c r="N560" s="79" t="e">
        <f t="shared" si="349"/>
        <v>#REF!</v>
      </c>
      <c r="O560" s="79" t="e">
        <f t="shared" si="350"/>
        <v>#REF!</v>
      </c>
      <c r="P560" s="79" t="e">
        <f t="shared" si="351"/>
        <v>#REF!</v>
      </c>
      <c r="Q560" s="93"/>
      <c r="R560" s="93"/>
      <c r="S560" s="4"/>
      <c r="T560" s="87"/>
    </row>
    <row r="561" spans="1:20" s="75" customFormat="1" ht="39.75" customHeight="1">
      <c r="A561" s="76" t="s">
        <v>822</v>
      </c>
      <c r="B561" s="170" t="e">
        <f>IF(I561="SINAPI",VLOOKUP('PEM MONSENHOR MENDONÇA'!H561,SINAPI,2,),VLOOKUP('PEM MONSENHOR MENDONÇA'!H561,SETOP,3,))</f>
        <v>#REF!</v>
      </c>
      <c r="C561" s="170"/>
      <c r="D561" s="170"/>
      <c r="E561" s="170"/>
      <c r="F561" s="170"/>
      <c r="G561" s="170"/>
      <c r="H561" s="77" t="s">
        <v>29</v>
      </c>
      <c r="I561" s="77" t="s">
        <v>149</v>
      </c>
      <c r="J561" s="77" t="e">
        <f>IF(I561="SINAPI",VLOOKUP('PEM MONSENHOR MENDONÇA'!H561,SINAPI,3,),VLOOKUP('PEM MONSENHOR MENDONÇA'!H561,SETOP,4,))</f>
        <v>#REF!</v>
      </c>
      <c r="K561" s="10">
        <f>36.73*0.7</f>
        <v>25.710999999999995</v>
      </c>
      <c r="L561" s="78" t="s">
        <v>21</v>
      </c>
      <c r="M561" s="79" t="e">
        <f>IF(I561="SINAPI",VLOOKUP('PEM MONSENHOR MENDONÇA'!H561,SINAPI,4,),VLOOKUP('PEM MONSENHOR MENDONÇA'!H561,SETOP,5,))</f>
        <v>#REF!</v>
      </c>
      <c r="N561" s="79" t="e">
        <f t="shared" si="346"/>
        <v>#REF!</v>
      </c>
      <c r="O561" s="79" t="e">
        <f t="shared" si="347"/>
        <v>#REF!</v>
      </c>
      <c r="P561" s="79" t="e">
        <f t="shared" si="348"/>
        <v>#REF!</v>
      </c>
      <c r="Q561" s="93"/>
      <c r="R561" s="93"/>
      <c r="S561" s="4"/>
      <c r="T561" s="87"/>
    </row>
    <row r="562" spans="1:20" s="13" customFormat="1" ht="30" customHeight="1">
      <c r="A562" s="98" t="s">
        <v>823</v>
      </c>
      <c r="B562" s="172" t="s">
        <v>167</v>
      </c>
      <c r="C562" s="172"/>
      <c r="D562" s="172"/>
      <c r="E562" s="172"/>
      <c r="F562" s="172"/>
      <c r="G562" s="172"/>
      <c r="H562" s="98"/>
      <c r="I562" s="98"/>
      <c r="J562" s="98"/>
      <c r="K562" s="98"/>
      <c r="L562" s="99"/>
      <c r="M562" s="98"/>
      <c r="N562" s="98"/>
      <c r="O562" s="118"/>
      <c r="P562" s="118"/>
      <c r="Q562" s="96"/>
      <c r="R562" s="96"/>
      <c r="S562" s="12"/>
      <c r="T562" s="97"/>
    </row>
    <row r="563" spans="1:20" s="75" customFormat="1" ht="46.15" customHeight="1">
      <c r="A563" s="76" t="s">
        <v>824</v>
      </c>
      <c r="B563" s="170" t="e">
        <f>IF(I563="SINAPI",VLOOKUP('PEM MONSENHOR MENDONÇA'!H563,SINAPI,2,),VLOOKUP('PEM MONSENHOR MENDONÇA'!H563,SETOP,3,))</f>
        <v>#REF!</v>
      </c>
      <c r="C563" s="170"/>
      <c r="D563" s="170"/>
      <c r="E563" s="170"/>
      <c r="F563" s="170"/>
      <c r="G563" s="170"/>
      <c r="H563" s="77">
        <v>87458</v>
      </c>
      <c r="I563" s="77" t="s">
        <v>149</v>
      </c>
      <c r="J563" s="77" t="e">
        <f>IF(I563="SINAPI",VLOOKUP('PEM MONSENHOR MENDONÇA'!H563,SINAPI,3,),VLOOKUP('PEM MONSENHOR MENDONÇA'!H563,SETOP,4,))</f>
        <v>#REF!</v>
      </c>
      <c r="K563" s="10">
        <f>(36.73*2.2)+(12*0.4*2.2)</f>
        <v>91.366</v>
      </c>
      <c r="L563" s="78" t="s">
        <v>21</v>
      </c>
      <c r="M563" s="79" t="e">
        <f>IF(I563="SINAPI",VLOOKUP('PEM MONSENHOR MENDONÇA'!H563,SINAPI,4,),VLOOKUP('PEM MONSENHOR MENDONÇA'!H563,SETOP,5,))</f>
        <v>#REF!</v>
      </c>
      <c r="N563" s="79" t="e">
        <f t="shared" ref="N563:N568" si="352">ROUND(M563*(1+$C$7),2)</f>
        <v>#REF!</v>
      </c>
      <c r="O563" s="79" t="e">
        <f>K563*M563</f>
        <v>#REF!</v>
      </c>
      <c r="P563" s="79" t="e">
        <f t="shared" ref="P563:P568" si="353">N563*K563</f>
        <v>#REF!</v>
      </c>
      <c r="Q563" s="93"/>
      <c r="R563" s="93"/>
      <c r="S563" s="4"/>
      <c r="T563" s="87"/>
    </row>
    <row r="564" spans="1:20" s="75" customFormat="1" ht="42" customHeight="1">
      <c r="A564" s="76" t="s">
        <v>825</v>
      </c>
      <c r="B564" s="170" t="e">
        <f>IF(I564="SINAPI",VLOOKUP('PEM MONSENHOR MENDONÇA'!H564,SINAPI,2,),VLOOKUP('PEM MONSENHOR MENDONÇA'!H564,SETOP,3,))</f>
        <v>#REF!</v>
      </c>
      <c r="C564" s="170"/>
      <c r="D564" s="170"/>
      <c r="E564" s="170"/>
      <c r="F564" s="170"/>
      <c r="G564" s="170"/>
      <c r="H564" s="77" t="s">
        <v>104</v>
      </c>
      <c r="I564" s="77" t="s">
        <v>33</v>
      </c>
      <c r="J564" s="77" t="e">
        <f>IF(I564="SINAPI",VLOOKUP('PEM MONSENHOR MENDONÇA'!H564,SINAPI,3,),VLOOKUP('PEM MONSENHOR MENDONÇA'!H564,SETOP,4,))</f>
        <v>#REF!</v>
      </c>
      <c r="K564" s="10">
        <f>(0.0194*2.2*36.73)+(0.0798*2.2*12)</f>
        <v>3.6743564000000002</v>
      </c>
      <c r="L564" s="78" t="s">
        <v>21</v>
      </c>
      <c r="M564" s="79" t="e">
        <f>IF(I564="SINAPI",VLOOKUP('PEM MONSENHOR MENDONÇA'!H564,SINAPI,4,),VLOOKUP('PEM MONSENHOR MENDONÇA'!H564,SETOP,5,))</f>
        <v>#REF!</v>
      </c>
      <c r="N564" s="79" t="e">
        <f t="shared" si="352"/>
        <v>#REF!</v>
      </c>
      <c r="O564" s="79" t="e">
        <f t="shared" ref="O564" si="354">K564*M564</f>
        <v>#REF!</v>
      </c>
      <c r="P564" s="79" t="e">
        <f t="shared" si="353"/>
        <v>#REF!</v>
      </c>
      <c r="Q564" s="93"/>
      <c r="R564" s="93"/>
      <c r="S564" s="4"/>
      <c r="T564" s="87"/>
    </row>
    <row r="565" spans="1:20" s="75" customFormat="1">
      <c r="A565" s="76" t="s">
        <v>826</v>
      </c>
      <c r="B565" s="170" t="s">
        <v>279</v>
      </c>
      <c r="C565" s="170"/>
      <c r="D565" s="170"/>
      <c r="E565" s="170"/>
      <c r="F565" s="170"/>
      <c r="G565" s="170"/>
      <c r="H565" s="77" t="s">
        <v>278</v>
      </c>
      <c r="I565" s="77" t="s">
        <v>161</v>
      </c>
      <c r="J565" s="77" t="s">
        <v>45</v>
      </c>
      <c r="K565" s="10">
        <f>36.73*2</f>
        <v>73.459999999999994</v>
      </c>
      <c r="L565" s="78" t="s">
        <v>22</v>
      </c>
      <c r="M565" s="79" t="e">
        <f>#REF!</f>
        <v>#REF!</v>
      </c>
      <c r="N565" s="79" t="e">
        <f t="shared" ref="N565:N566" si="355">ROUND(M565*(1+$C$7),2)</f>
        <v>#REF!</v>
      </c>
      <c r="O565" s="79" t="e">
        <f t="shared" ref="O565:O566" si="356">K565*M565</f>
        <v>#REF!</v>
      </c>
      <c r="P565" s="79" t="e">
        <f t="shared" ref="P565:P566" si="357">N565*K565</f>
        <v>#REF!</v>
      </c>
      <c r="Q565" s="93"/>
      <c r="R565" s="93"/>
      <c r="S565" s="4"/>
      <c r="T565" s="87"/>
    </row>
    <row r="566" spans="1:20" s="75" customFormat="1" ht="28.5" customHeight="1">
      <c r="A566" s="76" t="s">
        <v>827</v>
      </c>
      <c r="B566" s="170" t="e">
        <f>IF(I566="SINAPI",VLOOKUP('PEM MONSENHOR MENDONÇA'!H566,SINAPI,2,),VLOOKUP('PEM MONSENHOR MENDONÇA'!H566,SETOP,3,))</f>
        <v>#REF!</v>
      </c>
      <c r="C566" s="170"/>
      <c r="D566" s="170"/>
      <c r="E566" s="170"/>
      <c r="F566" s="170"/>
      <c r="G566" s="170"/>
      <c r="H566" s="77">
        <v>92792</v>
      </c>
      <c r="I566" s="77" t="s">
        <v>149</v>
      </c>
      <c r="J566" s="77" t="e">
        <f>IF(I566="SINAPI",VLOOKUP('PEM MONSENHOR MENDONÇA'!H566,SINAPI,3,),VLOOKUP('PEM MONSENHOR MENDONÇA'!H566,SETOP,4,))</f>
        <v>#REF!</v>
      </c>
      <c r="K566" s="10">
        <v>25.8</v>
      </c>
      <c r="L566" s="78" t="s">
        <v>21</v>
      </c>
      <c r="M566" s="79" t="e">
        <f>IF(I566="SINAPI",VLOOKUP('PEM MONSENHOR MENDONÇA'!H566,SINAPI,4,),VLOOKUP('PEM MONSENHOR MENDONÇA'!H566,SETOP,5,))</f>
        <v>#REF!</v>
      </c>
      <c r="N566" s="79" t="e">
        <f t="shared" si="355"/>
        <v>#REF!</v>
      </c>
      <c r="O566" s="79" t="e">
        <f t="shared" si="356"/>
        <v>#REF!</v>
      </c>
      <c r="P566" s="79" t="e">
        <f t="shared" si="357"/>
        <v>#REF!</v>
      </c>
      <c r="Q566" s="93"/>
      <c r="R566" s="93"/>
      <c r="S566" s="4"/>
      <c r="T566" s="87"/>
    </row>
    <row r="567" spans="1:20" s="75" customFormat="1" ht="42" customHeight="1">
      <c r="A567" s="76" t="s">
        <v>828</v>
      </c>
      <c r="B567" s="170" t="e">
        <f>IF(I567="SINAPI",VLOOKUP('PEM MONSENHOR MENDONÇA'!H567,SINAPI,2,),VLOOKUP('PEM MONSENHOR MENDONÇA'!H567,SETOP,3,))</f>
        <v>#REF!</v>
      </c>
      <c r="C567" s="170"/>
      <c r="D567" s="170"/>
      <c r="E567" s="170"/>
      <c r="F567" s="170"/>
      <c r="G567" s="170"/>
      <c r="H567" s="77">
        <v>92794</v>
      </c>
      <c r="I567" s="77" t="s">
        <v>149</v>
      </c>
      <c r="J567" s="77" t="e">
        <f>IF(I567="SINAPI",VLOOKUP('PEM MONSENHOR MENDONÇA'!H567,SINAPI,3,),VLOOKUP('PEM MONSENHOR MENDONÇA'!H567,SETOP,4,))</f>
        <v>#REF!</v>
      </c>
      <c r="K567" s="10">
        <f>131.24</f>
        <v>131.24</v>
      </c>
      <c r="L567" s="78" t="s">
        <v>21</v>
      </c>
      <c r="M567" s="79" t="e">
        <f>IF(I567="SINAPI",VLOOKUP('PEM MONSENHOR MENDONÇA'!H567,SINAPI,4,),VLOOKUP('PEM MONSENHOR MENDONÇA'!H567,SETOP,5,))</f>
        <v>#REF!</v>
      </c>
      <c r="N567" s="79" t="e">
        <f t="shared" si="352"/>
        <v>#REF!</v>
      </c>
      <c r="O567" s="79" t="e">
        <f t="shared" ref="O567:O568" si="358">K567*M567</f>
        <v>#REF!</v>
      </c>
      <c r="P567" s="79" t="e">
        <f t="shared" si="353"/>
        <v>#REF!</v>
      </c>
      <c r="Q567" s="93"/>
      <c r="R567" s="93"/>
      <c r="S567" s="4"/>
      <c r="T567" s="87"/>
    </row>
    <row r="568" spans="1:20" s="75" customFormat="1" ht="28.5" customHeight="1">
      <c r="A568" s="76" t="s">
        <v>829</v>
      </c>
      <c r="B568" s="170" t="e">
        <f>IF(I568="SINAPI",VLOOKUP('PEM MONSENHOR MENDONÇA'!H568,SINAPI,2,),VLOOKUP('PEM MONSENHOR MENDONÇA'!H568,SETOP,3,))</f>
        <v>#REF!</v>
      </c>
      <c r="C568" s="170"/>
      <c r="D568" s="170"/>
      <c r="E568" s="170"/>
      <c r="F568" s="170"/>
      <c r="G568" s="170"/>
      <c r="H568" s="77" t="s">
        <v>129</v>
      </c>
      <c r="I568" s="77" t="s">
        <v>33</v>
      </c>
      <c r="J568" s="77" t="e">
        <f>IF(I568="SINAPI",VLOOKUP('PEM MONSENHOR MENDONÇA'!H568,SINAPI,3,),VLOOKUP('PEM MONSENHOR MENDONÇA'!H568,SETOP,4,))</f>
        <v>#REF!</v>
      </c>
      <c r="K568" s="10">
        <f>4*2.2*2</f>
        <v>17.600000000000001</v>
      </c>
      <c r="L568" s="78" t="s">
        <v>21</v>
      </c>
      <c r="M568" s="79" t="e">
        <f>IF(I568="SINAPI",VLOOKUP('PEM MONSENHOR MENDONÇA'!H568,SINAPI,4,),VLOOKUP('PEM MONSENHOR MENDONÇA'!H568,SETOP,5,))</f>
        <v>#REF!</v>
      </c>
      <c r="N568" s="79" t="e">
        <f t="shared" si="352"/>
        <v>#REF!</v>
      </c>
      <c r="O568" s="79" t="e">
        <f t="shared" si="358"/>
        <v>#REF!</v>
      </c>
      <c r="P568" s="79" t="e">
        <f t="shared" si="353"/>
        <v>#REF!</v>
      </c>
      <c r="Q568" s="93"/>
      <c r="R568" s="93"/>
      <c r="S568" s="4"/>
      <c r="T568" s="87"/>
    </row>
    <row r="569" spans="1:20" s="13" customFormat="1" ht="30" customHeight="1">
      <c r="A569" s="98" t="s">
        <v>830</v>
      </c>
      <c r="B569" s="172" t="s">
        <v>421</v>
      </c>
      <c r="C569" s="172"/>
      <c r="D569" s="172"/>
      <c r="E569" s="172"/>
      <c r="F569" s="172"/>
      <c r="G569" s="172"/>
      <c r="H569" s="98"/>
      <c r="I569" s="98"/>
      <c r="J569" s="98"/>
      <c r="K569" s="98"/>
      <c r="L569" s="99"/>
      <c r="M569" s="98"/>
      <c r="N569" s="98"/>
      <c r="O569" s="118"/>
      <c r="P569" s="118"/>
      <c r="Q569" s="96"/>
      <c r="R569" s="96"/>
      <c r="S569" s="12"/>
      <c r="T569" s="97"/>
    </row>
    <row r="570" spans="1:20" s="75" customFormat="1" ht="36.75" customHeight="1">
      <c r="A570" s="76" t="s">
        <v>831</v>
      </c>
      <c r="B570" s="170" t="e">
        <f>IF(I570="SINAPI",VLOOKUP('PEM MONSENHOR MENDONÇA'!H570,SINAPI,2,),VLOOKUP('PEM MONSENHOR MENDONÇA'!H570,SETOP,3,))</f>
        <v>#REF!</v>
      </c>
      <c r="C570" s="170"/>
      <c r="D570" s="170"/>
      <c r="E570" s="170"/>
      <c r="F570" s="170"/>
      <c r="G570" s="170"/>
      <c r="H570" s="77" t="s">
        <v>138</v>
      </c>
      <c r="I570" s="77" t="s">
        <v>33</v>
      </c>
      <c r="J570" s="77" t="e">
        <f>IF(I570="SINAPI",VLOOKUP('PEM MONSENHOR MENDONÇA'!H570,SINAPI,3,),VLOOKUP('PEM MONSENHOR MENDONÇA'!H570,SETOP,4,))</f>
        <v>#REF!</v>
      </c>
      <c r="K570" s="10">
        <f>36.73*2.2</f>
        <v>80.805999999999997</v>
      </c>
      <c r="L570" s="78" t="s">
        <v>21</v>
      </c>
      <c r="M570" s="79" t="e">
        <f>IF(I570="SINAPI",VLOOKUP('PEM MONSENHOR MENDONÇA'!H570,SINAPI,4,),VLOOKUP('PEM MONSENHOR MENDONÇA'!H570,SETOP,5,))</f>
        <v>#REF!</v>
      </c>
      <c r="N570" s="79" t="e">
        <f t="shared" ref="N570:N572" si="359">ROUND(M570*(1+$C$7),2)</f>
        <v>#REF!</v>
      </c>
      <c r="O570" s="79" t="e">
        <f t="shared" ref="O570:O572" si="360">K570*M570</f>
        <v>#REF!</v>
      </c>
      <c r="P570" s="79" t="e">
        <f t="shared" ref="P570:P572" si="361">N570*K570</f>
        <v>#REF!</v>
      </c>
      <c r="Q570" s="93"/>
      <c r="R570" s="93"/>
      <c r="S570" s="4"/>
      <c r="T570" s="87"/>
    </row>
    <row r="571" spans="1:20" s="75" customFormat="1" ht="38.25" customHeight="1">
      <c r="A571" s="76" t="s">
        <v>832</v>
      </c>
      <c r="B571" s="170" t="e">
        <f>IF(I571="SINAPI",VLOOKUP('PEM MONSENHOR MENDONÇA'!H571,SINAPI,2,),VLOOKUP('PEM MONSENHOR MENDONÇA'!H571,SETOP,3,))</f>
        <v>#REF!</v>
      </c>
      <c r="C571" s="170"/>
      <c r="D571" s="170"/>
      <c r="E571" s="170"/>
      <c r="F571" s="170"/>
      <c r="G571" s="170"/>
      <c r="H571" s="77" t="s">
        <v>137</v>
      </c>
      <c r="I571" s="77" t="s">
        <v>33</v>
      </c>
      <c r="J571" s="77" t="e">
        <f>IF(I571="SINAPI",VLOOKUP('PEM MONSENHOR MENDONÇA'!H571,SINAPI,3,),VLOOKUP('PEM MONSENHOR MENDONÇA'!H571,SETOP,4,))</f>
        <v>#REF!</v>
      </c>
      <c r="K571" s="10">
        <f>K570*2</f>
        <v>161.61199999999999</v>
      </c>
      <c r="L571" s="78" t="s">
        <v>21</v>
      </c>
      <c r="M571" s="79" t="e">
        <f>IF(I571="SINAPI",VLOOKUP('PEM MONSENHOR MENDONÇA'!H571,SINAPI,4,),VLOOKUP('PEM MONSENHOR MENDONÇA'!H571,SETOP,5,))</f>
        <v>#REF!</v>
      </c>
      <c r="N571" s="79" t="e">
        <f t="shared" si="359"/>
        <v>#REF!</v>
      </c>
      <c r="O571" s="79" t="e">
        <f t="shared" si="360"/>
        <v>#REF!</v>
      </c>
      <c r="P571" s="79" t="e">
        <f t="shared" si="361"/>
        <v>#REF!</v>
      </c>
      <c r="Q571" s="93"/>
      <c r="R571" s="93"/>
      <c r="S571" s="4"/>
      <c r="T571" s="87"/>
    </row>
    <row r="572" spans="1:20" s="75" customFormat="1">
      <c r="A572" s="76" t="s">
        <v>833</v>
      </c>
      <c r="B572" s="170" t="e">
        <f>IF(I572="SINAPI",VLOOKUP('PEM MONSENHOR MENDONÇA'!H572,SINAPI,2,),VLOOKUP('PEM MONSENHOR MENDONÇA'!H572,SETOP,3,))</f>
        <v>#REF!</v>
      </c>
      <c r="C572" s="170"/>
      <c r="D572" s="170"/>
      <c r="E572" s="170"/>
      <c r="F572" s="170"/>
      <c r="G572" s="170"/>
      <c r="H572" s="77" t="s">
        <v>133</v>
      </c>
      <c r="I572" s="77" t="s">
        <v>33</v>
      </c>
      <c r="J572" s="77" t="e">
        <f>IF(I572="SINAPI",VLOOKUP('PEM MONSENHOR MENDONÇA'!H572,SINAPI,3,),VLOOKUP('PEM MONSENHOR MENDONÇA'!H572,SETOP,4,))</f>
        <v>#REF!</v>
      </c>
      <c r="K572" s="10">
        <v>158.44999999999999</v>
      </c>
      <c r="L572" s="78" t="s">
        <v>21</v>
      </c>
      <c r="M572" s="79" t="e">
        <f>IF(I572="SINAPI",VLOOKUP('PEM MONSENHOR MENDONÇA'!H572,SINAPI,4,),VLOOKUP('PEM MONSENHOR MENDONÇA'!H572,SETOP,5,))</f>
        <v>#REF!</v>
      </c>
      <c r="N572" s="79" t="e">
        <f t="shared" si="359"/>
        <v>#REF!</v>
      </c>
      <c r="O572" s="79" t="e">
        <f t="shared" si="360"/>
        <v>#REF!</v>
      </c>
      <c r="P572" s="79" t="e">
        <f t="shared" si="361"/>
        <v>#REF!</v>
      </c>
      <c r="Q572" s="93"/>
      <c r="R572" s="93"/>
      <c r="S572" s="4"/>
      <c r="T572" s="87"/>
    </row>
    <row r="573" spans="1:20" s="13" customFormat="1" ht="30" customHeight="1">
      <c r="A573" s="41"/>
      <c r="B573" s="41"/>
      <c r="C573" s="41"/>
      <c r="D573" s="41"/>
      <c r="E573" s="41"/>
      <c r="F573" s="41"/>
      <c r="G573" s="41"/>
      <c r="H573" s="161" t="str">
        <f>"SUBTOTAL "&amp;$B$538</f>
        <v>SUBTOTAL MURO DE FECHAMENTO</v>
      </c>
      <c r="I573" s="161"/>
      <c r="J573" s="161"/>
      <c r="K573" s="161"/>
      <c r="L573" s="161"/>
      <c r="M573" s="161"/>
      <c r="N573" s="162"/>
      <c r="O573" s="42" t="e">
        <f>SUM(O541:O572)</f>
        <v>#REF!</v>
      </c>
      <c r="P573" s="42" t="e">
        <f>SUM(P541:P572)</f>
        <v>#REF!</v>
      </c>
      <c r="R573" s="87"/>
    </row>
    <row r="574" spans="1:20" s="13" customFormat="1" ht="30" customHeight="1">
      <c r="A574" s="98">
        <v>22</v>
      </c>
      <c r="B574" s="172" t="s">
        <v>277</v>
      </c>
      <c r="C574" s="172"/>
      <c r="D574" s="172"/>
      <c r="E574" s="172"/>
      <c r="F574" s="172"/>
      <c r="G574" s="172"/>
      <c r="H574" s="98"/>
      <c r="I574" s="98"/>
      <c r="J574" s="98"/>
      <c r="K574" s="98"/>
      <c r="L574" s="99"/>
      <c r="M574" s="98"/>
      <c r="N574" s="98"/>
      <c r="O574" s="118"/>
      <c r="P574" s="118"/>
      <c r="Q574" s="96"/>
      <c r="R574" s="96"/>
      <c r="S574" s="12"/>
      <c r="T574" s="97"/>
    </row>
    <row r="575" spans="1:20" s="75" customFormat="1" ht="28.5" customHeight="1">
      <c r="A575" s="76" t="s">
        <v>834</v>
      </c>
      <c r="B575" s="170" t="e">
        <f>IF(I575="SINAPI",VLOOKUP('PEM MONSENHOR MENDONÇA'!H575,SINAPI,2,),VLOOKUP('PEM MONSENHOR MENDONÇA'!H575,SETOP,3,))</f>
        <v>#REF!</v>
      </c>
      <c r="C575" s="170"/>
      <c r="D575" s="170"/>
      <c r="E575" s="170"/>
      <c r="F575" s="170"/>
      <c r="G575" s="170"/>
      <c r="H575" s="22" t="s">
        <v>132</v>
      </c>
      <c r="I575" s="77" t="s">
        <v>33</v>
      </c>
      <c r="J575" s="77" t="e">
        <f>IF(I575="SINAPI",VLOOKUP('PEM MONSENHOR MENDONÇA'!H575,SINAPI,3,),VLOOKUP('PEM MONSENHOR MENDONÇA'!H575,SETOP,4,))</f>
        <v>#REF!</v>
      </c>
      <c r="K575" s="10">
        <f>56.25*2.2</f>
        <v>123.75000000000001</v>
      </c>
      <c r="L575" s="78" t="s">
        <v>21</v>
      </c>
      <c r="M575" s="79" t="e">
        <f>IF(I575="SINAPI",VLOOKUP('PEM MONSENHOR MENDONÇA'!H575,SINAPI,4,),VLOOKUP('PEM MONSENHOR MENDONÇA'!H575,SETOP,5,))</f>
        <v>#REF!</v>
      </c>
      <c r="N575" s="79" t="e">
        <f t="shared" ref="N575" si="362">ROUND(M575*(1+$C$7),2)</f>
        <v>#REF!</v>
      </c>
      <c r="O575" s="79" t="e">
        <f t="shared" ref="O575" si="363">K575*M575</f>
        <v>#REF!</v>
      </c>
      <c r="P575" s="79" t="e">
        <f t="shared" ref="P575" si="364">N575*K575</f>
        <v>#REF!</v>
      </c>
      <c r="Q575" s="93"/>
      <c r="R575" s="93"/>
      <c r="S575" s="4"/>
      <c r="T575" s="87"/>
    </row>
    <row r="576" spans="1:20" s="13" customFormat="1" ht="30" customHeight="1">
      <c r="A576" s="41"/>
      <c r="B576" s="41"/>
      <c r="C576" s="41"/>
      <c r="D576" s="41"/>
      <c r="E576" s="41"/>
      <c r="F576" s="41"/>
      <c r="G576" s="41"/>
      <c r="H576" s="161" t="str">
        <f>"SUBTOTAL "&amp;B538</f>
        <v>SUBTOTAL MURO DE FECHAMENTO</v>
      </c>
      <c r="I576" s="161"/>
      <c r="J576" s="161"/>
      <c r="K576" s="161"/>
      <c r="L576" s="161"/>
      <c r="M576" s="161"/>
      <c r="N576" s="162"/>
      <c r="O576" s="42" t="e">
        <f>SUM(O575:O575)</f>
        <v>#REF!</v>
      </c>
      <c r="P576" s="42" t="e">
        <f>SUM(P575:P575)</f>
        <v>#REF!</v>
      </c>
      <c r="R576" s="87"/>
    </row>
    <row r="577" spans="1:19" s="13" customFormat="1" ht="15" customHeight="1">
      <c r="A577" s="171"/>
      <c r="B577" s="171"/>
      <c r="C577" s="171"/>
      <c r="D577" s="171"/>
      <c r="E577" s="171"/>
      <c r="F577" s="171"/>
      <c r="G577" s="171"/>
      <c r="H577" s="171"/>
      <c r="I577" s="171"/>
      <c r="J577" s="171"/>
      <c r="K577" s="171"/>
      <c r="L577" s="171"/>
      <c r="M577" s="171"/>
      <c r="N577" s="171"/>
      <c r="O577" s="171"/>
      <c r="P577" s="119"/>
    </row>
    <row r="578" spans="1:19" s="80" customFormat="1" ht="18.75">
      <c r="A578" s="205" t="s">
        <v>257</v>
      </c>
      <c r="B578" s="205"/>
      <c r="C578" s="205"/>
      <c r="D578" s="205"/>
      <c r="E578" s="205"/>
      <c r="F578" s="205"/>
      <c r="G578" s="205"/>
      <c r="H578" s="205"/>
      <c r="I578" s="205"/>
      <c r="J578" s="205"/>
      <c r="K578" s="205"/>
      <c r="L578" s="205"/>
      <c r="M578" s="205"/>
      <c r="N578" s="205"/>
      <c r="O578" s="205"/>
      <c r="P578" s="120" t="e">
        <f>O576+O522+O496+O480+O395+O364+O322+O283+O276+O268+O257+O254+O244+O224+O69+O53+O36+O29+O536+O573+O213</f>
        <v>#REF!</v>
      </c>
    </row>
    <row r="579" spans="1:19" s="80" customFormat="1" ht="19.5" thickBot="1">
      <c r="A579" s="81"/>
      <c r="B579" s="206" t="s">
        <v>17</v>
      </c>
      <c r="C579" s="206"/>
      <c r="D579" s="206"/>
      <c r="E579" s="206"/>
      <c r="F579" s="206"/>
      <c r="G579" s="206"/>
      <c r="H579" s="206"/>
      <c r="I579" s="206"/>
      <c r="J579" s="206"/>
      <c r="K579" s="206"/>
      <c r="L579" s="206"/>
      <c r="M579" s="206"/>
      <c r="N579" s="206"/>
      <c r="O579" s="206"/>
      <c r="P579" s="121" t="e">
        <f>P578+O21</f>
        <v>#REF!</v>
      </c>
      <c r="S579" s="85"/>
    </row>
    <row r="580" spans="1:19" s="80" customFormat="1" ht="19.5" thickBot="1">
      <c r="A580" s="82"/>
      <c r="B580" s="207" t="s">
        <v>299</v>
      </c>
      <c r="C580" s="207"/>
      <c r="D580" s="207"/>
      <c r="E580" s="207"/>
      <c r="F580" s="207"/>
      <c r="G580" s="207"/>
      <c r="H580" s="207"/>
      <c r="I580" s="207"/>
      <c r="J580" s="207"/>
      <c r="K580" s="207"/>
      <c r="L580" s="207"/>
      <c r="M580" s="207"/>
      <c r="N580" s="207"/>
      <c r="O580" s="207"/>
      <c r="P580" s="122" t="e">
        <f>P581-P579</f>
        <v>#REF!</v>
      </c>
      <c r="Q580" s="95"/>
      <c r="R580" s="95"/>
    </row>
    <row r="581" spans="1:19" s="80" customFormat="1" ht="18.75" customHeight="1">
      <c r="A581" s="205" t="s">
        <v>24</v>
      </c>
      <c r="B581" s="205"/>
      <c r="C581" s="205"/>
      <c r="D581" s="205"/>
      <c r="E581" s="205"/>
      <c r="F581" s="205"/>
      <c r="G581" s="205"/>
      <c r="H581" s="205"/>
      <c r="I581" s="205"/>
      <c r="J581" s="205"/>
      <c r="K581" s="205"/>
      <c r="L581" s="205"/>
      <c r="M581" s="205"/>
      <c r="N581" s="205"/>
      <c r="O581" s="205"/>
      <c r="P581" s="120" t="e">
        <f>P576+P522+P496+P480+P395+P364+P322+P283+P276+P268+P257+P254+P244+P224+P69+P53+P36+P29+P536+P573+P213+P21</f>
        <v>#REF!</v>
      </c>
      <c r="Q581" s="94"/>
      <c r="R581" s="94"/>
    </row>
    <row r="582" spans="1:19" s="13" customFormat="1" ht="18" customHeight="1">
      <c r="A582" s="38"/>
      <c r="B582" s="38"/>
      <c r="C582" s="38"/>
      <c r="D582" s="38"/>
      <c r="E582" s="38"/>
      <c r="F582" s="38"/>
      <c r="G582" s="38"/>
      <c r="H582" s="38"/>
      <c r="I582" s="38"/>
      <c r="J582" s="38"/>
      <c r="K582" s="38"/>
      <c r="L582" s="38"/>
      <c r="M582" s="38"/>
      <c r="N582" s="39"/>
      <c r="O582" s="123"/>
      <c r="P582" s="123"/>
      <c r="Q582" s="7"/>
      <c r="R582" s="7"/>
    </row>
    <row r="583" spans="1:19" s="13" customFormat="1" ht="18" customHeight="1">
      <c r="A583" s="83"/>
      <c r="B583" s="83"/>
      <c r="C583" s="83"/>
      <c r="D583" s="83"/>
      <c r="E583" s="83"/>
      <c r="F583" s="83"/>
      <c r="G583" s="83"/>
      <c r="H583" s="83"/>
      <c r="I583" s="83"/>
      <c r="J583" s="83"/>
      <c r="K583" s="83"/>
      <c r="L583" s="83"/>
      <c r="M583" s="83"/>
      <c r="N583" s="83"/>
      <c r="O583" s="123"/>
      <c r="P583" s="123"/>
      <c r="Q583" s="7"/>
      <c r="R583" s="7"/>
    </row>
    <row r="584" spans="1:19" s="13" customFormat="1" ht="18" customHeight="1">
      <c r="A584" s="16"/>
      <c r="B584" s="16"/>
      <c r="C584" s="16"/>
      <c r="D584" s="16"/>
      <c r="E584" s="16"/>
      <c r="F584" s="16"/>
      <c r="G584" s="16"/>
      <c r="H584" s="16"/>
      <c r="I584" s="16"/>
      <c r="J584" s="16"/>
      <c r="K584" s="16"/>
      <c r="L584" s="16"/>
      <c r="M584" s="16"/>
      <c r="N584" s="16"/>
      <c r="O584" s="17"/>
      <c r="P584" s="17"/>
      <c r="Q584" s="17"/>
      <c r="R584" s="17"/>
    </row>
    <row r="585" spans="1:19" s="13" customFormat="1" ht="18" customHeight="1">
      <c r="A585" s="14"/>
      <c r="B585" s="202" t="s">
        <v>14</v>
      </c>
      <c r="C585" s="202"/>
      <c r="D585" s="202"/>
      <c r="E585" s="203"/>
      <c r="F585" s="203"/>
      <c r="G585" s="203"/>
      <c r="H585" s="203"/>
      <c r="I585" s="203"/>
      <c r="J585" s="203"/>
      <c r="K585" s="203"/>
      <c r="L585" s="203"/>
      <c r="M585" s="14"/>
      <c r="N585" s="14"/>
      <c r="O585" s="129"/>
      <c r="P585" s="124"/>
      <c r="Q585" s="1"/>
      <c r="R585" s="1"/>
    </row>
    <row r="586" spans="1:19" s="13" customFormat="1" ht="18" customHeight="1">
      <c r="A586" s="15"/>
      <c r="B586" s="202"/>
      <c r="C586" s="202"/>
      <c r="D586" s="202"/>
      <c r="E586" s="204" t="s">
        <v>151</v>
      </c>
      <c r="F586" s="204"/>
      <c r="G586" s="204"/>
      <c r="H586" s="204"/>
      <c r="I586" s="204"/>
      <c r="J586" s="204"/>
      <c r="K586" s="15"/>
      <c r="L586" s="15"/>
      <c r="M586" s="15"/>
      <c r="N586" s="15"/>
      <c r="O586" s="130"/>
      <c r="P586" s="124"/>
      <c r="Q586" s="1"/>
      <c r="R586" s="1"/>
    </row>
    <row r="587" spans="1:19" s="13" customFormat="1">
      <c r="A587" s="15"/>
      <c r="B587" s="202"/>
      <c r="C587" s="202"/>
      <c r="D587" s="202"/>
      <c r="E587" s="201" t="s">
        <v>150</v>
      </c>
      <c r="F587" s="201"/>
      <c r="G587" s="201"/>
      <c r="H587" s="201"/>
      <c r="I587" s="201"/>
      <c r="J587" s="201"/>
      <c r="K587" s="15"/>
      <c r="L587" s="15"/>
      <c r="M587" s="15"/>
      <c r="N587" s="15"/>
      <c r="O587" s="130"/>
      <c r="P587" s="124"/>
      <c r="Q587" s="1"/>
      <c r="R587" s="1"/>
    </row>
    <row r="588" spans="1:19" s="13" customFormat="1">
      <c r="A588" s="1"/>
      <c r="B588" s="1"/>
      <c r="C588" s="1"/>
      <c r="D588" s="5"/>
      <c r="E588" s="1"/>
      <c r="F588" s="1"/>
      <c r="G588" s="1"/>
      <c r="H588" s="1"/>
      <c r="I588" s="1"/>
      <c r="J588" s="1"/>
      <c r="K588" s="1"/>
      <c r="L588" s="1"/>
      <c r="M588" s="1"/>
      <c r="N588" s="1"/>
      <c r="O588" s="124"/>
      <c r="P588" s="97"/>
      <c r="Q588" s="12"/>
      <c r="R588" s="12"/>
    </row>
    <row r="589" spans="1:19" s="13" customFormat="1">
      <c r="A589" s="1"/>
      <c r="B589" s="1"/>
      <c r="C589" s="1"/>
      <c r="D589" s="5"/>
      <c r="E589" s="1"/>
      <c r="F589" s="1"/>
      <c r="G589" s="1"/>
      <c r="H589" s="1"/>
      <c r="I589" s="1"/>
      <c r="J589" s="1"/>
      <c r="K589" s="1"/>
      <c r="L589" s="1"/>
      <c r="M589" s="1"/>
      <c r="N589" s="1"/>
      <c r="O589" s="124"/>
      <c r="P589" s="97"/>
      <c r="Q589" s="12"/>
      <c r="R589" s="12"/>
    </row>
    <row r="590" spans="1:19" s="13" customFormat="1">
      <c r="A590" s="1"/>
      <c r="B590" s="1"/>
      <c r="C590" s="1"/>
      <c r="D590" s="5"/>
      <c r="E590" s="1"/>
      <c r="F590" s="1"/>
      <c r="G590" s="1"/>
      <c r="H590" s="1"/>
      <c r="I590" s="1"/>
      <c r="J590" s="1"/>
      <c r="K590" s="1"/>
      <c r="L590" s="1"/>
      <c r="M590" s="1"/>
      <c r="N590" s="1"/>
      <c r="O590" s="124"/>
      <c r="P590" s="97"/>
      <c r="Q590" s="12"/>
      <c r="R590" s="12"/>
    </row>
    <row r="591" spans="1:19" s="13" customFormat="1">
      <c r="A591" s="1"/>
      <c r="B591" s="1"/>
      <c r="C591" s="1"/>
      <c r="D591" s="5"/>
      <c r="E591" s="1"/>
      <c r="F591" s="1"/>
      <c r="G591" s="1"/>
      <c r="H591" s="1"/>
      <c r="I591" s="1"/>
      <c r="J591" s="1"/>
      <c r="K591" s="1"/>
      <c r="L591" s="1"/>
      <c r="M591" s="1"/>
      <c r="N591" s="1"/>
      <c r="O591" s="124"/>
      <c r="P591" s="97"/>
      <c r="Q591" s="12"/>
      <c r="R591" s="12"/>
    </row>
    <row r="592" spans="1:19" s="13" customFormat="1">
      <c r="A592" s="1"/>
      <c r="B592" s="1"/>
      <c r="C592" s="1"/>
      <c r="D592" s="5"/>
      <c r="E592" s="1"/>
      <c r="F592" s="1"/>
      <c r="G592" s="1"/>
      <c r="H592" s="1"/>
      <c r="I592" s="1"/>
      <c r="J592" s="1"/>
      <c r="K592" s="1"/>
      <c r="L592" s="1"/>
      <c r="M592" s="1"/>
      <c r="N592" s="1"/>
      <c r="O592" s="124"/>
      <c r="P592" s="97"/>
      <c r="Q592" s="12"/>
      <c r="R592" s="12"/>
    </row>
    <row r="593" spans="1:18" s="13" customFormat="1">
      <c r="A593" s="1"/>
      <c r="B593" s="1"/>
      <c r="C593" s="1"/>
      <c r="D593" s="5"/>
      <c r="E593" s="1"/>
      <c r="F593" s="1"/>
      <c r="G593" s="1"/>
      <c r="H593" s="1"/>
      <c r="I593" s="1"/>
      <c r="J593" s="1"/>
      <c r="K593" s="1"/>
      <c r="L593" s="1"/>
      <c r="M593" s="1"/>
      <c r="N593" s="1"/>
      <c r="O593" s="124"/>
      <c r="P593" s="97"/>
      <c r="Q593" s="12"/>
      <c r="R593" s="12"/>
    </row>
    <row r="594" spans="1:18" s="13" customFormat="1">
      <c r="A594" s="1"/>
      <c r="B594" s="1"/>
      <c r="C594" s="1"/>
      <c r="D594" s="5"/>
      <c r="E594" s="1"/>
      <c r="F594" s="1"/>
      <c r="G594" s="1"/>
      <c r="H594" s="1"/>
      <c r="I594" s="1"/>
      <c r="J594" s="1"/>
      <c r="K594" s="1"/>
      <c r="L594" s="1"/>
      <c r="M594" s="1"/>
      <c r="N594" s="1"/>
      <c r="O594" s="124"/>
      <c r="P594" s="97"/>
      <c r="Q594" s="12"/>
      <c r="R594" s="12"/>
    </row>
    <row r="595" spans="1:18" s="13" customFormat="1">
      <c r="A595" s="1"/>
      <c r="B595" s="1"/>
      <c r="C595" s="1"/>
      <c r="D595" s="5"/>
      <c r="E595" s="1"/>
      <c r="F595" s="1"/>
      <c r="G595" s="1"/>
      <c r="H595" s="1"/>
      <c r="I595" s="1"/>
      <c r="J595" s="1"/>
      <c r="K595" s="1"/>
      <c r="L595" s="1"/>
      <c r="M595" s="1"/>
      <c r="N595" s="1"/>
      <c r="O595" s="124"/>
      <c r="P595" s="97"/>
      <c r="Q595" s="12"/>
      <c r="R595" s="12"/>
    </row>
    <row r="596" spans="1:18" s="13" customFormat="1">
      <c r="A596" s="1"/>
      <c r="B596" s="1"/>
      <c r="C596" s="1"/>
      <c r="D596" s="5"/>
      <c r="E596" s="1"/>
      <c r="F596" s="1"/>
      <c r="G596" s="1"/>
      <c r="H596" s="1"/>
      <c r="I596" s="1"/>
      <c r="J596" s="1"/>
      <c r="K596" s="1"/>
      <c r="L596" s="1"/>
      <c r="M596" s="1"/>
      <c r="N596" s="1"/>
      <c r="O596" s="124"/>
      <c r="P596" s="97"/>
      <c r="Q596" s="12"/>
      <c r="R596" s="12"/>
    </row>
    <row r="597" spans="1:18" s="13" customFormat="1">
      <c r="A597" s="1"/>
      <c r="B597" s="1"/>
      <c r="C597" s="1"/>
      <c r="D597" s="5"/>
      <c r="E597" s="1"/>
      <c r="F597" s="1"/>
      <c r="G597" s="1"/>
      <c r="H597" s="1"/>
      <c r="I597" s="1"/>
      <c r="J597" s="1"/>
      <c r="K597" s="1"/>
      <c r="L597" s="1"/>
      <c r="M597" s="1"/>
      <c r="N597" s="1"/>
      <c r="O597" s="124"/>
      <c r="P597" s="97"/>
      <c r="Q597" s="12"/>
      <c r="R597" s="12"/>
    </row>
    <row r="598" spans="1:18" s="13" customFormat="1">
      <c r="A598" s="1"/>
      <c r="B598" s="1"/>
      <c r="C598" s="1"/>
      <c r="D598" s="5"/>
      <c r="E598" s="1"/>
      <c r="F598" s="1"/>
      <c r="G598" s="1"/>
      <c r="H598" s="1"/>
      <c r="I598" s="1"/>
      <c r="J598" s="1"/>
      <c r="K598" s="1"/>
      <c r="L598" s="1"/>
      <c r="M598" s="1"/>
      <c r="N598" s="1"/>
      <c r="O598" s="124"/>
      <c r="P598" s="97"/>
      <c r="Q598" s="12"/>
      <c r="R598" s="12"/>
    </row>
    <row r="599" spans="1:18" s="13" customFormat="1">
      <c r="A599" s="1"/>
      <c r="B599" s="1"/>
      <c r="C599" s="1"/>
      <c r="D599" s="5"/>
      <c r="E599" s="1"/>
      <c r="F599" s="1"/>
      <c r="G599" s="1"/>
      <c r="H599" s="1"/>
      <c r="I599" s="1"/>
      <c r="J599" s="1"/>
      <c r="K599" s="1"/>
      <c r="L599" s="1"/>
      <c r="M599" s="1"/>
      <c r="N599" s="1"/>
      <c r="O599" s="124"/>
      <c r="P599" s="97"/>
      <c r="Q599" s="12"/>
      <c r="R599" s="12"/>
    </row>
    <row r="600" spans="1:18" s="13" customFormat="1">
      <c r="A600" s="1"/>
      <c r="B600" s="1"/>
      <c r="C600" s="1"/>
      <c r="D600" s="5"/>
      <c r="E600" s="1"/>
      <c r="F600" s="1"/>
      <c r="G600" s="1"/>
      <c r="H600" s="1"/>
      <c r="I600" s="1"/>
      <c r="J600" s="1"/>
      <c r="K600" s="1"/>
      <c r="L600" s="1"/>
      <c r="M600" s="1"/>
      <c r="N600" s="1"/>
      <c r="O600" s="124"/>
      <c r="P600" s="97"/>
      <c r="Q600" s="12"/>
      <c r="R600" s="12"/>
    </row>
    <row r="601" spans="1:18" s="13" customFormat="1">
      <c r="A601" s="1"/>
      <c r="B601" s="1"/>
      <c r="C601" s="1"/>
      <c r="D601" s="5"/>
      <c r="E601" s="1"/>
      <c r="F601" s="1"/>
      <c r="G601" s="1"/>
      <c r="H601" s="1"/>
      <c r="I601" s="1"/>
      <c r="J601" s="1"/>
      <c r="K601" s="1"/>
      <c r="L601" s="1"/>
      <c r="M601" s="1"/>
      <c r="N601" s="1"/>
      <c r="O601" s="124"/>
      <c r="P601" s="97"/>
      <c r="Q601" s="12"/>
      <c r="R601" s="12"/>
    </row>
    <row r="602" spans="1:18" s="13" customFormat="1">
      <c r="A602" s="1"/>
      <c r="B602" s="1"/>
      <c r="C602" s="1"/>
      <c r="D602" s="5"/>
      <c r="E602" s="1"/>
      <c r="F602" s="1"/>
      <c r="G602" s="1"/>
      <c r="H602" s="1"/>
      <c r="I602" s="1"/>
      <c r="J602" s="1"/>
      <c r="K602" s="1"/>
      <c r="L602" s="1"/>
      <c r="M602" s="1"/>
      <c r="N602" s="1"/>
      <c r="O602" s="124"/>
      <c r="P602" s="97"/>
      <c r="Q602" s="12"/>
      <c r="R602" s="12"/>
    </row>
    <row r="603" spans="1:18" s="13" customFormat="1">
      <c r="A603" s="1"/>
      <c r="B603" s="1"/>
      <c r="C603" s="1"/>
      <c r="D603" s="5"/>
      <c r="E603" s="1"/>
      <c r="F603" s="1"/>
      <c r="G603" s="1"/>
      <c r="H603" s="1"/>
      <c r="I603" s="1"/>
      <c r="J603" s="1"/>
      <c r="K603" s="1"/>
      <c r="L603" s="1"/>
      <c r="M603" s="1"/>
      <c r="N603" s="1"/>
      <c r="O603" s="124"/>
      <c r="P603" s="97"/>
      <c r="Q603" s="12"/>
      <c r="R603" s="12"/>
    </row>
    <row r="604" spans="1:18" s="13" customFormat="1">
      <c r="A604" s="1"/>
      <c r="B604" s="1"/>
      <c r="C604" s="1"/>
      <c r="D604" s="5"/>
      <c r="E604" s="1"/>
      <c r="F604" s="1"/>
      <c r="G604" s="1"/>
      <c r="H604" s="1"/>
      <c r="I604" s="1"/>
      <c r="J604" s="1"/>
      <c r="K604" s="1"/>
      <c r="L604" s="1"/>
      <c r="M604" s="1"/>
      <c r="N604" s="1"/>
      <c r="O604" s="124"/>
      <c r="P604" s="97"/>
      <c r="Q604" s="12"/>
      <c r="R604" s="12"/>
    </row>
    <row r="605" spans="1:18" s="13" customFormat="1">
      <c r="A605" s="1"/>
      <c r="B605" s="1"/>
      <c r="C605" s="1"/>
      <c r="D605" s="5"/>
      <c r="E605" s="1"/>
      <c r="F605" s="1"/>
      <c r="G605" s="1"/>
      <c r="H605" s="1"/>
      <c r="I605" s="1"/>
      <c r="J605" s="1"/>
      <c r="K605" s="1"/>
      <c r="L605" s="1"/>
      <c r="M605" s="1"/>
      <c r="N605" s="1"/>
      <c r="O605" s="124"/>
      <c r="P605" s="97"/>
      <c r="Q605" s="12"/>
      <c r="R605" s="12"/>
    </row>
    <row r="606" spans="1:18" s="13" customFormat="1">
      <c r="A606" s="1"/>
      <c r="B606" s="1"/>
      <c r="C606" s="1"/>
      <c r="D606" s="5"/>
      <c r="E606" s="1"/>
      <c r="F606" s="1"/>
      <c r="G606" s="1"/>
      <c r="H606" s="1"/>
      <c r="I606" s="1"/>
      <c r="J606" s="1"/>
      <c r="K606" s="1"/>
      <c r="L606" s="1"/>
      <c r="M606" s="1"/>
      <c r="N606" s="1"/>
      <c r="O606" s="124"/>
      <c r="P606" s="97"/>
      <c r="Q606" s="12"/>
      <c r="R606" s="12"/>
    </row>
    <row r="607" spans="1:18" s="13" customFormat="1">
      <c r="A607" s="1"/>
      <c r="B607" s="1"/>
      <c r="C607" s="1"/>
      <c r="D607" s="5"/>
      <c r="E607" s="1"/>
      <c r="F607" s="1"/>
      <c r="G607" s="1"/>
      <c r="H607" s="1"/>
      <c r="I607" s="1"/>
      <c r="J607" s="1"/>
      <c r="K607" s="1"/>
      <c r="L607" s="1"/>
      <c r="M607" s="1"/>
      <c r="N607" s="1"/>
      <c r="O607" s="124"/>
      <c r="P607" s="97"/>
      <c r="Q607" s="12"/>
      <c r="R607" s="12"/>
    </row>
    <row r="608" spans="1:18" s="13" customFormat="1">
      <c r="A608" s="1"/>
      <c r="B608" s="1"/>
      <c r="C608" s="1"/>
      <c r="D608" s="5"/>
      <c r="E608" s="1"/>
      <c r="F608" s="1"/>
      <c r="G608" s="1"/>
      <c r="H608" s="1"/>
      <c r="I608" s="1"/>
      <c r="J608" s="1"/>
      <c r="K608" s="1"/>
      <c r="L608" s="1"/>
      <c r="M608" s="1"/>
      <c r="N608" s="1"/>
      <c r="O608" s="124"/>
      <c r="P608" s="97"/>
      <c r="Q608" s="12"/>
      <c r="R608" s="12"/>
    </row>
    <row r="609" spans="1:18" s="13" customFormat="1">
      <c r="A609" s="1"/>
      <c r="B609" s="1"/>
      <c r="C609" s="1"/>
      <c r="D609" s="5"/>
      <c r="E609" s="1"/>
      <c r="F609" s="1"/>
      <c r="G609" s="1"/>
      <c r="H609" s="1"/>
      <c r="I609" s="1"/>
      <c r="J609" s="1"/>
      <c r="K609" s="1"/>
      <c r="L609" s="1"/>
      <c r="M609" s="1"/>
      <c r="N609" s="1"/>
      <c r="O609" s="124"/>
      <c r="P609" s="97"/>
      <c r="Q609" s="12"/>
      <c r="R609" s="12"/>
    </row>
    <row r="610" spans="1:18" s="13" customFormat="1">
      <c r="A610" s="1"/>
      <c r="B610" s="1"/>
      <c r="C610" s="1"/>
      <c r="D610" s="5"/>
      <c r="E610" s="1"/>
      <c r="F610" s="1"/>
      <c r="G610" s="1"/>
      <c r="H610" s="1"/>
      <c r="I610" s="1"/>
      <c r="J610" s="1"/>
      <c r="K610" s="1"/>
      <c r="L610" s="1"/>
      <c r="M610" s="1"/>
      <c r="N610" s="1"/>
      <c r="O610" s="124"/>
      <c r="P610" s="97"/>
      <c r="Q610" s="12"/>
      <c r="R610" s="12"/>
    </row>
    <row r="611" spans="1:18" s="13" customFormat="1">
      <c r="A611" s="1"/>
      <c r="B611" s="1"/>
      <c r="C611" s="1"/>
      <c r="D611" s="5"/>
      <c r="E611" s="1"/>
      <c r="F611" s="1"/>
      <c r="G611" s="1"/>
      <c r="H611" s="1"/>
      <c r="I611" s="1"/>
      <c r="J611" s="1"/>
      <c r="K611" s="1"/>
      <c r="L611" s="1"/>
      <c r="M611" s="1"/>
      <c r="N611" s="1"/>
      <c r="O611" s="124"/>
      <c r="P611" s="97"/>
      <c r="Q611" s="12"/>
      <c r="R611" s="12"/>
    </row>
    <row r="612" spans="1:18" s="13" customFormat="1">
      <c r="A612" s="1"/>
      <c r="B612" s="1"/>
      <c r="C612" s="1"/>
      <c r="D612" s="5"/>
      <c r="E612" s="1"/>
      <c r="F612" s="1"/>
      <c r="G612" s="1"/>
      <c r="H612" s="1"/>
      <c r="I612" s="1"/>
      <c r="J612" s="1"/>
      <c r="K612" s="1"/>
      <c r="L612" s="1"/>
      <c r="M612" s="1"/>
      <c r="N612" s="1"/>
      <c r="O612" s="124"/>
      <c r="P612" s="97"/>
      <c r="Q612" s="12"/>
      <c r="R612" s="12"/>
    </row>
    <row r="613" spans="1:18" s="13" customFormat="1">
      <c r="A613" s="1"/>
      <c r="B613" s="1"/>
      <c r="C613" s="1"/>
      <c r="D613" s="5"/>
      <c r="E613" s="1"/>
      <c r="F613" s="1"/>
      <c r="G613" s="1"/>
      <c r="H613" s="1"/>
      <c r="I613" s="1"/>
      <c r="J613" s="1"/>
      <c r="K613" s="1"/>
      <c r="L613" s="1"/>
      <c r="M613" s="1"/>
      <c r="N613" s="1"/>
      <c r="O613" s="124"/>
      <c r="P613" s="97"/>
      <c r="Q613" s="12"/>
      <c r="R613" s="12"/>
    </row>
    <row r="614" spans="1:18" s="13" customFormat="1">
      <c r="A614" s="1"/>
      <c r="B614" s="1"/>
      <c r="C614" s="1"/>
      <c r="D614" s="5"/>
      <c r="E614" s="1"/>
      <c r="F614" s="1"/>
      <c r="G614" s="1"/>
      <c r="H614" s="1"/>
      <c r="I614" s="1"/>
      <c r="J614" s="1"/>
      <c r="K614" s="1"/>
      <c r="L614" s="1"/>
      <c r="M614" s="1"/>
      <c r="N614" s="1"/>
      <c r="O614" s="124"/>
      <c r="P614" s="97"/>
      <c r="Q614" s="12"/>
      <c r="R614" s="12"/>
    </row>
    <row r="615" spans="1:18" s="13" customFormat="1">
      <c r="A615" s="1"/>
      <c r="B615" s="1"/>
      <c r="C615" s="1"/>
      <c r="D615" s="5"/>
      <c r="E615" s="1"/>
      <c r="F615" s="1"/>
      <c r="G615" s="1"/>
      <c r="H615" s="1"/>
      <c r="I615" s="1"/>
      <c r="J615" s="1"/>
      <c r="K615" s="1"/>
      <c r="L615" s="1"/>
      <c r="M615" s="1"/>
      <c r="N615" s="1"/>
      <c r="O615" s="124"/>
      <c r="P615" s="97"/>
      <c r="Q615" s="12"/>
      <c r="R615" s="12"/>
    </row>
    <row r="616" spans="1:18" s="13" customFormat="1">
      <c r="A616" s="1"/>
      <c r="B616" s="1"/>
      <c r="C616" s="1"/>
      <c r="D616" s="5"/>
      <c r="E616" s="1"/>
      <c r="F616" s="1"/>
      <c r="G616" s="1"/>
      <c r="H616" s="1"/>
      <c r="I616" s="1"/>
      <c r="J616" s="1"/>
      <c r="K616" s="1"/>
      <c r="L616" s="1"/>
      <c r="M616" s="1"/>
      <c r="N616" s="1"/>
      <c r="O616" s="124"/>
      <c r="P616" s="97"/>
      <c r="Q616" s="12"/>
      <c r="R616" s="12"/>
    </row>
    <row r="617" spans="1:18" s="13" customFormat="1">
      <c r="A617" s="1"/>
      <c r="B617" s="1"/>
      <c r="C617" s="1"/>
      <c r="D617" s="5"/>
      <c r="E617" s="1"/>
      <c r="F617" s="1"/>
      <c r="G617" s="1"/>
      <c r="H617" s="1"/>
      <c r="I617" s="1"/>
      <c r="J617" s="1"/>
      <c r="K617" s="1"/>
      <c r="L617" s="1"/>
      <c r="M617" s="1"/>
      <c r="N617" s="1"/>
      <c r="O617" s="124"/>
      <c r="P617" s="97"/>
      <c r="Q617" s="12"/>
      <c r="R617" s="12"/>
    </row>
    <row r="618" spans="1:18" s="13" customFormat="1">
      <c r="A618" s="1"/>
      <c r="B618" s="1"/>
      <c r="C618" s="1"/>
      <c r="D618" s="5"/>
      <c r="E618" s="1"/>
      <c r="F618" s="1"/>
      <c r="G618" s="1"/>
      <c r="H618" s="1"/>
      <c r="I618" s="1"/>
      <c r="J618" s="1"/>
      <c r="K618" s="1"/>
      <c r="L618" s="1"/>
      <c r="M618" s="1"/>
      <c r="N618" s="1"/>
      <c r="O618" s="124"/>
      <c r="P618" s="97"/>
      <c r="Q618" s="12"/>
      <c r="R618" s="12"/>
    </row>
    <row r="619" spans="1:18" s="13" customFormat="1">
      <c r="A619" s="1"/>
      <c r="B619" s="1"/>
      <c r="C619" s="1"/>
      <c r="D619" s="5"/>
      <c r="E619" s="1"/>
      <c r="F619" s="1"/>
      <c r="G619" s="1"/>
      <c r="H619" s="1"/>
      <c r="I619" s="1"/>
      <c r="J619" s="1"/>
      <c r="K619" s="1"/>
      <c r="L619" s="1"/>
      <c r="M619" s="1"/>
      <c r="N619" s="1"/>
      <c r="O619" s="124"/>
      <c r="P619" s="97"/>
      <c r="Q619" s="12"/>
      <c r="R619" s="12"/>
    </row>
    <row r="620" spans="1:18" s="13" customFormat="1">
      <c r="A620" s="1"/>
      <c r="B620" s="1"/>
      <c r="C620" s="1"/>
      <c r="D620" s="5"/>
      <c r="E620" s="1"/>
      <c r="F620" s="1"/>
      <c r="G620" s="1"/>
      <c r="H620" s="1"/>
      <c r="I620" s="1"/>
      <c r="J620" s="1"/>
      <c r="K620" s="1"/>
      <c r="L620" s="1"/>
      <c r="M620" s="1"/>
      <c r="N620" s="1"/>
      <c r="O620" s="124"/>
      <c r="P620" s="97"/>
      <c r="Q620" s="12"/>
      <c r="R620" s="12"/>
    </row>
    <row r="621" spans="1:18" s="13" customFormat="1">
      <c r="A621" s="1"/>
      <c r="B621" s="1"/>
      <c r="C621" s="1"/>
      <c r="D621" s="5"/>
      <c r="E621" s="1"/>
      <c r="F621" s="1"/>
      <c r="G621" s="1"/>
      <c r="H621" s="1"/>
      <c r="I621" s="1"/>
      <c r="J621" s="1"/>
      <c r="K621" s="1"/>
      <c r="L621" s="1"/>
      <c r="M621" s="1"/>
      <c r="N621" s="1"/>
      <c r="O621" s="124"/>
      <c r="P621" s="97"/>
      <c r="Q621" s="12"/>
      <c r="R621" s="12"/>
    </row>
    <row r="622" spans="1:18" s="13" customFormat="1">
      <c r="A622" s="1"/>
      <c r="B622" s="1"/>
      <c r="C622" s="1"/>
      <c r="D622" s="5"/>
      <c r="E622" s="1"/>
      <c r="F622" s="1"/>
      <c r="G622" s="1"/>
      <c r="H622" s="1"/>
      <c r="I622" s="1"/>
      <c r="J622" s="1"/>
      <c r="K622" s="1"/>
      <c r="L622" s="1"/>
      <c r="M622" s="1"/>
      <c r="N622" s="1"/>
      <c r="O622" s="124"/>
      <c r="P622" s="97"/>
      <c r="Q622" s="12"/>
      <c r="R622" s="12"/>
    </row>
    <row r="623" spans="1:18" s="13" customFormat="1">
      <c r="A623" s="1"/>
      <c r="B623" s="1"/>
      <c r="C623" s="1"/>
      <c r="D623" s="5"/>
      <c r="E623" s="1"/>
      <c r="F623" s="1"/>
      <c r="G623" s="1"/>
      <c r="H623" s="1"/>
      <c r="I623" s="1"/>
      <c r="J623" s="1"/>
      <c r="K623" s="1"/>
      <c r="L623" s="1"/>
      <c r="M623" s="1"/>
      <c r="N623" s="1"/>
      <c r="O623" s="124"/>
      <c r="P623" s="97"/>
      <c r="Q623" s="12"/>
      <c r="R623" s="12"/>
    </row>
    <row r="624" spans="1:18" s="13" customFormat="1">
      <c r="A624" s="1"/>
      <c r="B624" s="1"/>
      <c r="C624" s="1"/>
      <c r="D624" s="5"/>
      <c r="E624" s="1"/>
      <c r="F624" s="1"/>
      <c r="G624" s="1"/>
      <c r="H624" s="1"/>
      <c r="I624" s="1"/>
      <c r="J624" s="1"/>
      <c r="K624" s="1"/>
      <c r="L624" s="1"/>
      <c r="M624" s="1"/>
      <c r="N624" s="1"/>
      <c r="O624" s="124"/>
      <c r="P624" s="97"/>
      <c r="Q624" s="12"/>
      <c r="R624" s="12"/>
    </row>
    <row r="625" spans="1:18" s="13" customFormat="1">
      <c r="A625" s="1"/>
      <c r="B625" s="1"/>
      <c r="C625" s="1"/>
      <c r="D625" s="5"/>
      <c r="E625" s="1"/>
      <c r="F625" s="1"/>
      <c r="G625" s="1"/>
      <c r="H625" s="1"/>
      <c r="I625" s="1"/>
      <c r="J625" s="1"/>
      <c r="K625" s="1"/>
      <c r="L625" s="1"/>
      <c r="M625" s="1"/>
      <c r="N625" s="1"/>
      <c r="O625" s="124"/>
      <c r="P625" s="97"/>
      <c r="Q625" s="12"/>
      <c r="R625" s="12"/>
    </row>
    <row r="626" spans="1:18" s="13" customFormat="1">
      <c r="A626" s="1"/>
      <c r="B626" s="1"/>
      <c r="C626" s="1"/>
      <c r="D626" s="5"/>
      <c r="E626" s="1"/>
      <c r="F626" s="1"/>
      <c r="G626" s="1"/>
      <c r="H626" s="1"/>
      <c r="I626" s="1"/>
      <c r="J626" s="1"/>
      <c r="K626" s="1"/>
      <c r="L626" s="1"/>
      <c r="M626" s="1"/>
      <c r="N626" s="1"/>
      <c r="O626" s="124"/>
      <c r="P626" s="97"/>
      <c r="Q626" s="12"/>
      <c r="R626" s="12"/>
    </row>
    <row r="627" spans="1:18" s="13" customFormat="1">
      <c r="A627" s="1"/>
      <c r="B627" s="1"/>
      <c r="C627" s="1"/>
      <c r="D627" s="5"/>
      <c r="E627" s="1"/>
      <c r="F627" s="1"/>
      <c r="G627" s="1"/>
      <c r="H627" s="1"/>
      <c r="I627" s="1"/>
      <c r="J627" s="1"/>
      <c r="K627" s="1"/>
      <c r="L627" s="1"/>
      <c r="M627" s="1"/>
      <c r="N627" s="1"/>
      <c r="O627" s="124"/>
      <c r="P627" s="97"/>
      <c r="Q627" s="12"/>
      <c r="R627" s="12"/>
    </row>
    <row r="628" spans="1:18" s="13" customFormat="1">
      <c r="A628" s="1"/>
      <c r="B628" s="1"/>
      <c r="C628" s="1"/>
      <c r="D628" s="5"/>
      <c r="E628" s="1"/>
      <c r="F628" s="1"/>
      <c r="G628" s="1"/>
      <c r="H628" s="1"/>
      <c r="I628" s="1"/>
      <c r="J628" s="1"/>
      <c r="K628" s="1"/>
      <c r="L628" s="1"/>
      <c r="M628" s="1"/>
      <c r="N628" s="1"/>
      <c r="O628" s="124"/>
      <c r="P628" s="97"/>
      <c r="Q628" s="12"/>
      <c r="R628" s="12"/>
    </row>
    <row r="629" spans="1:18" s="13" customFormat="1">
      <c r="A629" s="1"/>
      <c r="B629" s="1"/>
      <c r="C629" s="1"/>
      <c r="D629" s="5"/>
      <c r="E629" s="1"/>
      <c r="F629" s="1"/>
      <c r="G629" s="1"/>
      <c r="H629" s="1"/>
      <c r="I629" s="1"/>
      <c r="J629" s="1"/>
      <c r="K629" s="1"/>
      <c r="L629" s="1"/>
      <c r="M629" s="1"/>
      <c r="N629" s="1"/>
      <c r="O629" s="124"/>
      <c r="P629" s="97"/>
      <c r="Q629" s="12"/>
      <c r="R629" s="12"/>
    </row>
    <row r="630" spans="1:18" s="13" customFormat="1">
      <c r="A630" s="1"/>
      <c r="B630" s="1"/>
      <c r="C630" s="1"/>
      <c r="D630" s="5"/>
      <c r="E630" s="1"/>
      <c r="F630" s="1"/>
      <c r="G630" s="1"/>
      <c r="H630" s="1"/>
      <c r="I630" s="1"/>
      <c r="J630" s="1"/>
      <c r="K630" s="1"/>
      <c r="L630" s="1"/>
      <c r="M630" s="1"/>
      <c r="N630" s="1"/>
      <c r="O630" s="124"/>
      <c r="P630" s="97"/>
      <c r="Q630" s="12"/>
      <c r="R630" s="12"/>
    </row>
    <row r="631" spans="1:18" s="13" customFormat="1">
      <c r="A631" s="1"/>
      <c r="B631" s="1"/>
      <c r="C631" s="1"/>
      <c r="D631" s="5"/>
      <c r="E631" s="1"/>
      <c r="F631" s="1"/>
      <c r="G631" s="1"/>
      <c r="H631" s="1"/>
      <c r="I631" s="1"/>
      <c r="J631" s="1"/>
      <c r="K631" s="1"/>
      <c r="L631" s="1"/>
      <c r="M631" s="1"/>
      <c r="N631" s="1"/>
      <c r="O631" s="124"/>
      <c r="P631" s="97"/>
      <c r="Q631" s="12"/>
      <c r="R631" s="12"/>
    </row>
    <row r="632" spans="1:18" s="13" customFormat="1">
      <c r="A632" s="1"/>
      <c r="B632" s="1"/>
      <c r="C632" s="1"/>
      <c r="D632" s="5"/>
      <c r="E632" s="1"/>
      <c r="F632" s="1"/>
      <c r="G632" s="1"/>
      <c r="H632" s="1"/>
      <c r="I632" s="1"/>
      <c r="J632" s="1"/>
      <c r="K632" s="1"/>
      <c r="L632" s="1"/>
      <c r="M632" s="1"/>
      <c r="N632" s="1"/>
      <c r="O632" s="124"/>
      <c r="P632" s="97"/>
      <c r="Q632" s="12"/>
      <c r="R632" s="12"/>
    </row>
    <row r="633" spans="1:18" s="13" customFormat="1">
      <c r="A633" s="1"/>
      <c r="B633" s="1"/>
      <c r="C633" s="1"/>
      <c r="D633" s="5"/>
      <c r="E633" s="1"/>
      <c r="F633" s="1"/>
      <c r="G633" s="1"/>
      <c r="H633" s="1"/>
      <c r="I633" s="1"/>
      <c r="J633" s="1"/>
      <c r="K633" s="1"/>
      <c r="L633" s="1"/>
      <c r="M633" s="1"/>
      <c r="N633" s="1"/>
      <c r="O633" s="124"/>
      <c r="P633" s="97"/>
      <c r="Q633" s="12"/>
      <c r="R633" s="12"/>
    </row>
    <row r="634" spans="1:18" s="13" customFormat="1">
      <c r="A634" s="1"/>
      <c r="B634" s="1"/>
      <c r="C634" s="1"/>
      <c r="D634" s="5"/>
      <c r="E634" s="1"/>
      <c r="F634" s="1"/>
      <c r="G634" s="1"/>
      <c r="H634" s="1"/>
      <c r="I634" s="1"/>
      <c r="J634" s="1"/>
      <c r="K634" s="1"/>
      <c r="L634" s="1"/>
      <c r="M634" s="1"/>
      <c r="N634" s="1"/>
      <c r="O634" s="124"/>
      <c r="P634" s="97"/>
      <c r="Q634" s="12"/>
      <c r="R634" s="12"/>
    </row>
    <row r="635" spans="1:18" s="13" customFormat="1">
      <c r="A635" s="1"/>
      <c r="B635" s="1"/>
      <c r="C635" s="1"/>
      <c r="D635" s="5"/>
      <c r="E635" s="1"/>
      <c r="F635" s="1"/>
      <c r="G635" s="1"/>
      <c r="H635" s="1"/>
      <c r="I635" s="1"/>
      <c r="J635" s="1"/>
      <c r="K635" s="1"/>
      <c r="L635" s="1"/>
      <c r="M635" s="1"/>
      <c r="N635" s="1"/>
      <c r="O635" s="124"/>
      <c r="P635" s="97"/>
      <c r="Q635" s="12"/>
      <c r="R635" s="12"/>
    </row>
    <row r="636" spans="1:18" s="13" customFormat="1">
      <c r="A636" s="1"/>
      <c r="B636" s="1"/>
      <c r="C636" s="1"/>
      <c r="D636" s="5"/>
      <c r="E636" s="1"/>
      <c r="F636" s="1"/>
      <c r="G636" s="1"/>
      <c r="H636" s="1"/>
      <c r="I636" s="1"/>
      <c r="J636" s="1"/>
      <c r="K636" s="1"/>
      <c r="L636" s="1"/>
      <c r="M636" s="1"/>
      <c r="N636" s="1"/>
      <c r="O636" s="124"/>
      <c r="P636" s="97"/>
      <c r="Q636" s="12"/>
      <c r="R636" s="12"/>
    </row>
    <row r="637" spans="1:18" s="13" customFormat="1">
      <c r="A637" s="1"/>
      <c r="B637" s="1"/>
      <c r="C637" s="1"/>
      <c r="D637" s="5"/>
      <c r="E637" s="1"/>
      <c r="F637" s="1"/>
      <c r="G637" s="1"/>
      <c r="H637" s="1"/>
      <c r="I637" s="1"/>
      <c r="J637" s="1"/>
      <c r="K637" s="1"/>
      <c r="L637" s="1"/>
      <c r="M637" s="1"/>
      <c r="N637" s="1"/>
      <c r="O637" s="124"/>
      <c r="P637" s="97"/>
      <c r="Q637" s="12"/>
      <c r="R637" s="12"/>
    </row>
    <row r="638" spans="1:18" s="13" customFormat="1">
      <c r="A638" s="1"/>
      <c r="B638" s="1"/>
      <c r="C638" s="1"/>
      <c r="D638" s="5"/>
      <c r="E638" s="1"/>
      <c r="F638" s="1"/>
      <c r="G638" s="1"/>
      <c r="H638" s="1"/>
      <c r="I638" s="1"/>
      <c r="J638" s="1"/>
      <c r="K638" s="1"/>
      <c r="L638" s="1"/>
      <c r="M638" s="1"/>
      <c r="N638" s="1"/>
      <c r="O638" s="124"/>
      <c r="P638" s="97"/>
      <c r="Q638" s="12"/>
      <c r="R638" s="12"/>
    </row>
    <row r="639" spans="1:18" s="13" customFormat="1">
      <c r="A639" s="1"/>
      <c r="B639" s="1"/>
      <c r="C639" s="1"/>
      <c r="D639" s="5"/>
      <c r="E639" s="1"/>
      <c r="F639" s="1"/>
      <c r="G639" s="1"/>
      <c r="H639" s="1"/>
      <c r="I639" s="1"/>
      <c r="J639" s="1"/>
      <c r="K639" s="1"/>
      <c r="L639" s="1"/>
      <c r="M639" s="1"/>
      <c r="N639" s="1"/>
      <c r="O639" s="124"/>
      <c r="P639" s="97"/>
      <c r="Q639" s="12"/>
      <c r="R639" s="12"/>
    </row>
    <row r="640" spans="1:18" s="13" customFormat="1">
      <c r="A640" s="1"/>
      <c r="B640" s="1"/>
      <c r="C640" s="1"/>
      <c r="D640" s="5"/>
      <c r="E640" s="1"/>
      <c r="F640" s="1"/>
      <c r="G640" s="1"/>
      <c r="H640" s="1"/>
      <c r="I640" s="1"/>
      <c r="J640" s="1"/>
      <c r="K640" s="1"/>
      <c r="L640" s="1"/>
      <c r="M640" s="1"/>
      <c r="N640" s="1"/>
      <c r="O640" s="124"/>
      <c r="P640" s="97"/>
      <c r="Q640" s="12"/>
      <c r="R640" s="12"/>
    </row>
    <row r="641" spans="1:18" s="13" customFormat="1">
      <c r="A641" s="1"/>
      <c r="B641" s="1"/>
      <c r="C641" s="1"/>
      <c r="D641" s="5"/>
      <c r="E641" s="1"/>
      <c r="F641" s="1"/>
      <c r="G641" s="1"/>
      <c r="H641" s="1"/>
      <c r="I641" s="1"/>
      <c r="J641" s="1"/>
      <c r="K641" s="1"/>
      <c r="L641" s="1"/>
      <c r="M641" s="1"/>
      <c r="N641" s="1"/>
      <c r="O641" s="124"/>
      <c r="P641" s="97"/>
      <c r="Q641" s="12"/>
      <c r="R641" s="12"/>
    </row>
    <row r="642" spans="1:18" s="13" customFormat="1">
      <c r="A642" s="1"/>
      <c r="B642" s="1"/>
      <c r="C642" s="1"/>
      <c r="D642" s="5"/>
      <c r="E642" s="1"/>
      <c r="F642" s="1"/>
      <c r="G642" s="1"/>
      <c r="H642" s="1"/>
      <c r="I642" s="1"/>
      <c r="J642" s="1"/>
      <c r="K642" s="1"/>
      <c r="L642" s="1"/>
      <c r="M642" s="1"/>
      <c r="N642" s="1"/>
      <c r="O642" s="124"/>
      <c r="P642" s="97"/>
      <c r="Q642" s="12"/>
      <c r="R642" s="12"/>
    </row>
    <row r="643" spans="1:18" s="13" customFormat="1">
      <c r="A643" s="1"/>
      <c r="B643" s="1"/>
      <c r="C643" s="1"/>
      <c r="D643" s="5"/>
      <c r="E643" s="1"/>
      <c r="F643" s="1"/>
      <c r="G643" s="1"/>
      <c r="H643" s="1"/>
      <c r="I643" s="1"/>
      <c r="J643" s="1"/>
      <c r="K643" s="1"/>
      <c r="L643" s="1"/>
      <c r="M643" s="1"/>
      <c r="N643" s="1"/>
      <c r="O643" s="124"/>
      <c r="P643" s="97"/>
      <c r="Q643" s="12"/>
      <c r="R643" s="12"/>
    </row>
    <row r="644" spans="1:18" s="13" customFormat="1">
      <c r="A644" s="1"/>
      <c r="B644" s="1"/>
      <c r="C644" s="1"/>
      <c r="D644" s="5"/>
      <c r="E644" s="1"/>
      <c r="F644" s="1"/>
      <c r="G644" s="1"/>
      <c r="H644" s="1"/>
      <c r="I644" s="1"/>
      <c r="J644" s="1"/>
      <c r="K644" s="1"/>
      <c r="L644" s="1"/>
      <c r="M644" s="1"/>
      <c r="N644" s="1"/>
      <c r="O644" s="124"/>
      <c r="P644" s="97"/>
      <c r="Q644" s="12"/>
      <c r="R644" s="12"/>
    </row>
    <row r="645" spans="1:18" s="13" customFormat="1">
      <c r="A645" s="1"/>
      <c r="B645" s="1"/>
      <c r="C645" s="1"/>
      <c r="D645" s="5"/>
      <c r="E645" s="1"/>
      <c r="F645" s="1"/>
      <c r="G645" s="1"/>
      <c r="H645" s="1"/>
      <c r="I645" s="1"/>
      <c r="J645" s="1"/>
      <c r="K645" s="1"/>
      <c r="L645" s="1"/>
      <c r="M645" s="1"/>
      <c r="N645" s="1"/>
      <c r="O645" s="124"/>
      <c r="P645" s="97"/>
      <c r="Q645" s="12"/>
      <c r="R645" s="12"/>
    </row>
    <row r="646" spans="1:18" s="13" customFormat="1">
      <c r="A646" s="1"/>
      <c r="B646" s="1"/>
      <c r="C646" s="1"/>
      <c r="D646" s="5"/>
      <c r="E646" s="1"/>
      <c r="F646" s="1"/>
      <c r="G646" s="1"/>
      <c r="H646" s="1"/>
      <c r="I646" s="1"/>
      <c r="J646" s="1"/>
      <c r="K646" s="1"/>
      <c r="L646" s="1"/>
      <c r="M646" s="1"/>
      <c r="N646" s="1"/>
      <c r="O646" s="124"/>
      <c r="P646" s="97"/>
      <c r="Q646" s="12"/>
      <c r="R646" s="12"/>
    </row>
    <row r="647" spans="1:18" s="13" customFormat="1">
      <c r="A647" s="1"/>
      <c r="B647" s="1"/>
      <c r="C647" s="1"/>
      <c r="D647" s="5"/>
      <c r="E647" s="1"/>
      <c r="F647" s="1"/>
      <c r="G647" s="1"/>
      <c r="H647" s="1"/>
      <c r="I647" s="1"/>
      <c r="J647" s="1"/>
      <c r="K647" s="1"/>
      <c r="L647" s="1"/>
      <c r="M647" s="1"/>
      <c r="N647" s="1"/>
      <c r="O647" s="124"/>
      <c r="P647" s="97"/>
      <c r="Q647" s="12"/>
      <c r="R647" s="12"/>
    </row>
    <row r="648" spans="1:18" s="13" customFormat="1">
      <c r="A648" s="1"/>
      <c r="B648" s="1"/>
      <c r="C648" s="1"/>
      <c r="D648" s="5"/>
      <c r="E648" s="1"/>
      <c r="F648" s="1"/>
      <c r="G648" s="1"/>
      <c r="H648" s="1"/>
      <c r="I648" s="1"/>
      <c r="J648" s="1"/>
      <c r="K648" s="1"/>
      <c r="L648" s="1"/>
      <c r="M648" s="1"/>
      <c r="N648" s="1"/>
      <c r="O648" s="124"/>
      <c r="P648" s="97"/>
      <c r="Q648" s="12"/>
      <c r="R648" s="12"/>
    </row>
    <row r="649" spans="1:18" s="13" customFormat="1">
      <c r="A649" s="1"/>
      <c r="B649" s="1"/>
      <c r="C649" s="1"/>
      <c r="D649" s="5"/>
      <c r="E649" s="1"/>
      <c r="F649" s="1"/>
      <c r="G649" s="1"/>
      <c r="H649" s="1"/>
      <c r="I649" s="1"/>
      <c r="J649" s="1"/>
      <c r="K649" s="1"/>
      <c r="L649" s="1"/>
      <c r="M649" s="1"/>
      <c r="N649" s="1"/>
      <c r="O649" s="124"/>
      <c r="P649" s="97"/>
      <c r="Q649" s="12"/>
      <c r="R649" s="12"/>
    </row>
    <row r="650" spans="1:18" s="13" customFormat="1">
      <c r="A650" s="1"/>
      <c r="B650" s="1"/>
      <c r="C650" s="1"/>
      <c r="D650" s="5"/>
      <c r="E650" s="1"/>
      <c r="F650" s="1"/>
      <c r="G650" s="1"/>
      <c r="H650" s="1"/>
      <c r="I650" s="1"/>
      <c r="J650" s="1"/>
      <c r="K650" s="1"/>
      <c r="L650" s="1"/>
      <c r="M650" s="1"/>
      <c r="N650" s="1"/>
      <c r="O650" s="124"/>
      <c r="P650" s="97"/>
      <c r="Q650" s="12"/>
      <c r="R650" s="12"/>
    </row>
    <row r="651" spans="1:18" s="13" customFormat="1">
      <c r="A651" s="1"/>
      <c r="B651" s="1"/>
      <c r="C651" s="1"/>
      <c r="D651" s="5"/>
      <c r="E651" s="1"/>
      <c r="F651" s="1"/>
      <c r="G651" s="1"/>
      <c r="H651" s="1"/>
      <c r="I651" s="1"/>
      <c r="J651" s="1"/>
      <c r="K651" s="1"/>
      <c r="L651" s="1"/>
      <c r="M651" s="1"/>
      <c r="N651" s="1"/>
      <c r="O651" s="124"/>
      <c r="P651" s="97"/>
      <c r="Q651" s="12"/>
      <c r="R651" s="12"/>
    </row>
    <row r="652" spans="1:18" s="13" customFormat="1">
      <c r="A652" s="1"/>
      <c r="B652" s="1"/>
      <c r="C652" s="1"/>
      <c r="D652" s="5"/>
      <c r="E652" s="1"/>
      <c r="F652" s="1"/>
      <c r="G652" s="1"/>
      <c r="H652" s="1"/>
      <c r="I652" s="1"/>
      <c r="J652" s="1"/>
      <c r="K652" s="1"/>
      <c r="L652" s="1"/>
      <c r="M652" s="1"/>
      <c r="N652" s="1"/>
      <c r="O652" s="124"/>
      <c r="P652" s="97"/>
      <c r="Q652" s="12"/>
      <c r="R652" s="12"/>
    </row>
    <row r="653" spans="1:18" s="13" customFormat="1">
      <c r="A653" s="1"/>
      <c r="B653" s="1"/>
      <c r="C653" s="1"/>
      <c r="D653" s="5"/>
      <c r="E653" s="1"/>
      <c r="F653" s="1"/>
      <c r="G653" s="1"/>
      <c r="H653" s="1"/>
      <c r="I653" s="1"/>
      <c r="J653" s="1"/>
      <c r="K653" s="1"/>
      <c r="L653" s="1"/>
      <c r="M653" s="1"/>
      <c r="N653" s="1"/>
      <c r="O653" s="124"/>
      <c r="P653" s="97"/>
      <c r="Q653" s="12"/>
      <c r="R653" s="12"/>
    </row>
    <row r="654" spans="1:18" s="13" customFormat="1">
      <c r="A654" s="1"/>
      <c r="B654" s="1"/>
      <c r="C654" s="1"/>
      <c r="D654" s="5"/>
      <c r="E654" s="1"/>
      <c r="F654" s="1"/>
      <c r="G654" s="1"/>
      <c r="H654" s="1"/>
      <c r="I654" s="1"/>
      <c r="J654" s="1"/>
      <c r="K654" s="1"/>
      <c r="L654" s="1"/>
      <c r="M654" s="1"/>
      <c r="N654" s="1"/>
      <c r="O654" s="124"/>
      <c r="P654" s="97"/>
      <c r="Q654" s="12"/>
      <c r="R654" s="12"/>
    </row>
    <row r="655" spans="1:18" s="13" customFormat="1">
      <c r="A655" s="1"/>
      <c r="B655" s="1"/>
      <c r="C655" s="1"/>
      <c r="D655" s="5"/>
      <c r="E655" s="1"/>
      <c r="F655" s="1"/>
      <c r="G655" s="1"/>
      <c r="H655" s="1"/>
      <c r="I655" s="1"/>
      <c r="J655" s="1"/>
      <c r="K655" s="1"/>
      <c r="L655" s="1"/>
      <c r="M655" s="1"/>
      <c r="N655" s="1"/>
      <c r="O655" s="124"/>
      <c r="P655" s="97"/>
      <c r="Q655" s="12"/>
      <c r="R655" s="12"/>
    </row>
    <row r="656" spans="1:18" s="13" customFormat="1">
      <c r="A656" s="1"/>
      <c r="B656" s="1"/>
      <c r="C656" s="1"/>
      <c r="D656" s="5"/>
      <c r="E656" s="1"/>
      <c r="F656" s="1"/>
      <c r="G656" s="1"/>
      <c r="H656" s="1"/>
      <c r="I656" s="1"/>
      <c r="J656" s="1"/>
      <c r="K656" s="1"/>
      <c r="L656" s="1"/>
      <c r="M656" s="1"/>
      <c r="N656" s="1"/>
      <c r="O656" s="124"/>
      <c r="P656" s="97"/>
      <c r="Q656" s="12"/>
      <c r="R656" s="12"/>
    </row>
    <row r="657" spans="1:18" s="13" customFormat="1">
      <c r="A657" s="1"/>
      <c r="B657" s="1"/>
      <c r="C657" s="1"/>
      <c r="D657" s="5"/>
      <c r="E657" s="1"/>
      <c r="F657" s="1"/>
      <c r="G657" s="1"/>
      <c r="H657" s="1"/>
      <c r="I657" s="1"/>
      <c r="J657" s="1"/>
      <c r="K657" s="1"/>
      <c r="L657" s="1"/>
      <c r="M657" s="1"/>
      <c r="N657" s="1"/>
      <c r="O657" s="124"/>
      <c r="P657" s="97"/>
      <c r="Q657" s="12"/>
      <c r="R657" s="12"/>
    </row>
    <row r="658" spans="1:18" s="13" customFormat="1">
      <c r="A658" s="1"/>
      <c r="B658" s="1"/>
      <c r="C658" s="1"/>
      <c r="D658" s="5"/>
      <c r="E658" s="1"/>
      <c r="F658" s="1"/>
      <c r="G658" s="1"/>
      <c r="H658" s="1"/>
      <c r="I658" s="1"/>
      <c r="J658" s="1"/>
      <c r="K658" s="1"/>
      <c r="L658" s="1"/>
      <c r="M658" s="1"/>
      <c r="N658" s="1"/>
      <c r="O658" s="124"/>
      <c r="P658" s="97"/>
      <c r="Q658" s="12"/>
      <c r="R658" s="12"/>
    </row>
    <row r="659" spans="1:18" s="13" customFormat="1">
      <c r="A659" s="1"/>
      <c r="B659" s="1"/>
      <c r="C659" s="1"/>
      <c r="D659" s="5"/>
      <c r="E659" s="1"/>
      <c r="F659" s="1"/>
      <c r="G659" s="1"/>
      <c r="H659" s="1"/>
      <c r="I659" s="1"/>
      <c r="J659" s="1"/>
      <c r="K659" s="1"/>
      <c r="L659" s="1"/>
      <c r="M659" s="1"/>
      <c r="N659" s="1"/>
      <c r="O659" s="124"/>
      <c r="P659" s="97"/>
      <c r="Q659" s="12"/>
      <c r="R659" s="12"/>
    </row>
    <row r="660" spans="1:18" s="13" customFormat="1">
      <c r="A660" s="1"/>
      <c r="B660" s="1"/>
      <c r="C660" s="1"/>
      <c r="D660" s="5"/>
      <c r="E660" s="1"/>
      <c r="F660" s="1"/>
      <c r="G660" s="1"/>
      <c r="H660" s="1"/>
      <c r="I660" s="1"/>
      <c r="J660" s="1"/>
      <c r="K660" s="1"/>
      <c r="L660" s="1"/>
      <c r="M660" s="1"/>
      <c r="N660" s="1"/>
      <c r="O660" s="124"/>
      <c r="P660" s="97"/>
      <c r="Q660" s="12"/>
      <c r="R660" s="12"/>
    </row>
    <row r="661" spans="1:18" s="13" customFormat="1">
      <c r="A661" s="1"/>
      <c r="B661" s="1"/>
      <c r="C661" s="1"/>
      <c r="D661" s="5"/>
      <c r="E661" s="1"/>
      <c r="F661" s="1"/>
      <c r="G661" s="1"/>
      <c r="H661" s="1"/>
      <c r="I661" s="1"/>
      <c r="J661" s="1"/>
      <c r="K661" s="1"/>
      <c r="L661" s="1"/>
      <c r="M661" s="1"/>
      <c r="N661" s="1"/>
      <c r="O661" s="124"/>
      <c r="P661" s="97"/>
      <c r="Q661" s="12"/>
      <c r="R661" s="12"/>
    </row>
    <row r="662" spans="1:18" s="13" customFormat="1">
      <c r="A662" s="1"/>
      <c r="B662" s="1"/>
      <c r="C662" s="1"/>
      <c r="D662" s="5"/>
      <c r="E662" s="1"/>
      <c r="F662" s="1"/>
      <c r="G662" s="1"/>
      <c r="H662" s="1"/>
      <c r="I662" s="1"/>
      <c r="J662" s="1"/>
      <c r="K662" s="1"/>
      <c r="L662" s="1"/>
      <c r="M662" s="1"/>
      <c r="N662" s="1"/>
      <c r="O662" s="124"/>
      <c r="P662" s="97"/>
      <c r="Q662" s="12"/>
      <c r="R662" s="12"/>
    </row>
    <row r="663" spans="1:18" s="13" customFormat="1">
      <c r="A663" s="1"/>
      <c r="B663" s="1"/>
      <c r="C663" s="1"/>
      <c r="D663" s="5"/>
      <c r="E663" s="1"/>
      <c r="F663" s="1"/>
      <c r="G663" s="1"/>
      <c r="H663" s="1"/>
      <c r="I663" s="1"/>
      <c r="J663" s="1"/>
      <c r="K663" s="1"/>
      <c r="L663" s="1"/>
      <c r="M663" s="1"/>
      <c r="N663" s="1"/>
      <c r="O663" s="124"/>
      <c r="P663" s="97"/>
      <c r="Q663" s="12"/>
      <c r="R663" s="12"/>
    </row>
    <row r="664" spans="1:18" s="13" customFormat="1">
      <c r="A664" s="1"/>
      <c r="B664" s="1"/>
      <c r="C664" s="1"/>
      <c r="D664" s="5"/>
      <c r="E664" s="1"/>
      <c r="F664" s="1"/>
      <c r="G664" s="1"/>
      <c r="H664" s="1"/>
      <c r="I664" s="1"/>
      <c r="J664" s="1"/>
      <c r="K664" s="1"/>
      <c r="L664" s="1"/>
      <c r="M664" s="1"/>
      <c r="N664" s="1"/>
      <c r="O664" s="124"/>
      <c r="P664" s="97"/>
      <c r="Q664" s="12"/>
      <c r="R664" s="12"/>
    </row>
    <row r="665" spans="1:18" s="13" customFormat="1">
      <c r="A665" s="1"/>
      <c r="B665" s="1"/>
      <c r="C665" s="1"/>
      <c r="D665" s="5"/>
      <c r="E665" s="1"/>
      <c r="F665" s="1"/>
      <c r="G665" s="1"/>
      <c r="H665" s="1"/>
      <c r="I665" s="1"/>
      <c r="J665" s="1"/>
      <c r="K665" s="1"/>
      <c r="L665" s="1"/>
      <c r="M665" s="1"/>
      <c r="N665" s="1"/>
      <c r="O665" s="124"/>
      <c r="P665" s="97"/>
      <c r="Q665" s="12"/>
      <c r="R665" s="12"/>
    </row>
    <row r="666" spans="1:18" s="13" customFormat="1">
      <c r="A666" s="1"/>
      <c r="B666" s="1"/>
      <c r="C666" s="1"/>
      <c r="D666" s="5"/>
      <c r="E666" s="1"/>
      <c r="F666" s="1"/>
      <c r="G666" s="1"/>
      <c r="H666" s="1"/>
      <c r="I666" s="1"/>
      <c r="J666" s="1"/>
      <c r="K666" s="1"/>
      <c r="L666" s="1"/>
      <c r="M666" s="1"/>
      <c r="N666" s="1"/>
      <c r="O666" s="124"/>
      <c r="P666" s="97"/>
      <c r="Q666" s="12"/>
      <c r="R666" s="12"/>
    </row>
    <row r="667" spans="1:18" s="13" customFormat="1">
      <c r="A667" s="1"/>
      <c r="B667" s="1"/>
      <c r="C667" s="1"/>
      <c r="D667" s="5"/>
      <c r="E667" s="1"/>
      <c r="F667" s="1"/>
      <c r="G667" s="1"/>
      <c r="H667" s="1"/>
      <c r="I667" s="1"/>
      <c r="J667" s="1"/>
      <c r="K667" s="1"/>
      <c r="L667" s="1"/>
      <c r="M667" s="1"/>
      <c r="N667" s="1"/>
      <c r="O667" s="124"/>
      <c r="P667" s="97"/>
      <c r="Q667" s="12"/>
      <c r="R667" s="12"/>
    </row>
    <row r="668" spans="1:18" s="13" customFormat="1">
      <c r="A668" s="1"/>
      <c r="B668" s="1"/>
      <c r="C668" s="1"/>
      <c r="D668" s="5"/>
      <c r="E668" s="1"/>
      <c r="F668" s="1"/>
      <c r="G668" s="1"/>
      <c r="H668" s="1"/>
      <c r="I668" s="1"/>
      <c r="J668" s="1"/>
      <c r="K668" s="1"/>
      <c r="L668" s="1"/>
      <c r="M668" s="1"/>
      <c r="N668" s="1"/>
      <c r="O668" s="124"/>
      <c r="P668" s="97"/>
      <c r="Q668" s="12"/>
      <c r="R668" s="12"/>
    </row>
    <row r="669" spans="1:18" s="13" customFormat="1">
      <c r="A669" s="1"/>
      <c r="B669" s="1"/>
      <c r="C669" s="1"/>
      <c r="D669" s="5"/>
      <c r="E669" s="1"/>
      <c r="F669" s="1"/>
      <c r="G669" s="1"/>
      <c r="H669" s="1"/>
      <c r="I669" s="1"/>
      <c r="J669" s="1"/>
      <c r="K669" s="1"/>
      <c r="L669" s="1"/>
      <c r="M669" s="1"/>
      <c r="N669" s="1"/>
      <c r="O669" s="124"/>
      <c r="P669" s="97"/>
      <c r="Q669" s="12"/>
      <c r="R669" s="12"/>
    </row>
    <row r="670" spans="1:18" s="13" customFormat="1">
      <c r="A670" s="1"/>
      <c r="B670" s="1"/>
      <c r="C670" s="1"/>
      <c r="D670" s="5"/>
      <c r="E670" s="1"/>
      <c r="F670" s="1"/>
      <c r="G670" s="1"/>
      <c r="H670" s="1"/>
      <c r="I670" s="1"/>
      <c r="J670" s="1"/>
      <c r="K670" s="1"/>
      <c r="L670" s="1"/>
      <c r="M670" s="1"/>
      <c r="N670" s="1"/>
      <c r="O670" s="124"/>
      <c r="P670" s="97"/>
      <c r="Q670" s="12"/>
      <c r="R670" s="12"/>
    </row>
    <row r="671" spans="1:18" s="13" customFormat="1">
      <c r="A671" s="1"/>
      <c r="B671" s="1"/>
      <c r="C671" s="1"/>
      <c r="D671" s="5"/>
      <c r="E671" s="1"/>
      <c r="F671" s="1"/>
      <c r="G671" s="1"/>
      <c r="H671" s="1"/>
      <c r="I671" s="1"/>
      <c r="J671" s="1"/>
      <c r="K671" s="1"/>
      <c r="L671" s="1"/>
      <c r="M671" s="1"/>
      <c r="N671" s="1"/>
      <c r="O671" s="124"/>
      <c r="P671" s="97"/>
      <c r="Q671" s="12"/>
      <c r="R671" s="12"/>
    </row>
    <row r="672" spans="1:18" s="13" customFormat="1">
      <c r="A672" s="1"/>
      <c r="B672" s="1"/>
      <c r="C672" s="1"/>
      <c r="D672" s="5"/>
      <c r="E672" s="1"/>
      <c r="F672" s="1"/>
      <c r="G672" s="1"/>
      <c r="H672" s="1"/>
      <c r="I672" s="1"/>
      <c r="J672" s="1"/>
      <c r="K672" s="1"/>
      <c r="L672" s="1"/>
      <c r="M672" s="1"/>
      <c r="N672" s="1"/>
      <c r="O672" s="124"/>
      <c r="P672" s="97"/>
      <c r="Q672" s="12"/>
      <c r="R672" s="12"/>
    </row>
    <row r="673" spans="1:18" s="13" customFormat="1">
      <c r="A673" s="1"/>
      <c r="B673" s="1"/>
      <c r="C673" s="1"/>
      <c r="D673" s="5"/>
      <c r="E673" s="1"/>
      <c r="F673" s="1"/>
      <c r="G673" s="1"/>
      <c r="H673" s="1"/>
      <c r="I673" s="1"/>
      <c r="J673" s="1"/>
      <c r="K673" s="1"/>
      <c r="L673" s="1"/>
      <c r="M673" s="1"/>
      <c r="N673" s="1"/>
      <c r="O673" s="124"/>
      <c r="P673" s="97"/>
      <c r="Q673" s="12"/>
      <c r="R673" s="12"/>
    </row>
    <row r="674" spans="1:18" s="13" customFormat="1">
      <c r="A674" s="1"/>
      <c r="B674" s="1"/>
      <c r="C674" s="1"/>
      <c r="D674" s="5"/>
      <c r="E674" s="1"/>
      <c r="F674" s="1"/>
      <c r="G674" s="1"/>
      <c r="H674" s="1"/>
      <c r="I674" s="1"/>
      <c r="J674" s="1"/>
      <c r="K674" s="1"/>
      <c r="L674" s="1"/>
      <c r="M674" s="1"/>
      <c r="N674" s="1"/>
      <c r="O674" s="124"/>
      <c r="P674" s="97"/>
      <c r="Q674" s="12"/>
      <c r="R674" s="12"/>
    </row>
    <row r="675" spans="1:18" s="13" customFormat="1">
      <c r="A675" s="1"/>
      <c r="B675" s="1"/>
      <c r="C675" s="1"/>
      <c r="D675" s="5"/>
      <c r="E675" s="1"/>
      <c r="F675" s="1"/>
      <c r="G675" s="1"/>
      <c r="H675" s="1"/>
      <c r="I675" s="1"/>
      <c r="J675" s="1"/>
      <c r="K675" s="1"/>
      <c r="L675" s="1"/>
      <c r="M675" s="1"/>
      <c r="N675" s="1"/>
      <c r="O675" s="124"/>
      <c r="P675" s="97"/>
      <c r="Q675" s="12"/>
      <c r="R675" s="12"/>
    </row>
    <row r="676" spans="1:18" s="13" customFormat="1">
      <c r="A676" s="1"/>
      <c r="B676" s="1"/>
      <c r="C676" s="1"/>
      <c r="D676" s="5"/>
      <c r="E676" s="1"/>
      <c r="F676" s="1"/>
      <c r="G676" s="1"/>
      <c r="H676" s="1"/>
      <c r="I676" s="1"/>
      <c r="J676" s="1"/>
      <c r="K676" s="1"/>
      <c r="L676" s="1"/>
      <c r="M676" s="1"/>
      <c r="N676" s="1"/>
      <c r="O676" s="124"/>
      <c r="P676" s="97"/>
      <c r="Q676" s="12"/>
      <c r="R676" s="12"/>
    </row>
    <row r="677" spans="1:18" s="13" customFormat="1">
      <c r="A677" s="1"/>
      <c r="B677" s="1"/>
      <c r="C677" s="1"/>
      <c r="D677" s="5"/>
      <c r="E677" s="1"/>
      <c r="F677" s="1"/>
      <c r="G677" s="1"/>
      <c r="H677" s="1"/>
      <c r="I677" s="1"/>
      <c r="J677" s="1"/>
      <c r="K677" s="1"/>
      <c r="L677" s="1"/>
      <c r="M677" s="1"/>
      <c r="N677" s="1"/>
      <c r="O677" s="124"/>
      <c r="P677" s="97"/>
      <c r="Q677" s="12"/>
      <c r="R677" s="12"/>
    </row>
    <row r="678" spans="1:18" s="13" customFormat="1">
      <c r="A678" s="1"/>
      <c r="B678" s="1"/>
      <c r="C678" s="1"/>
      <c r="D678" s="5"/>
      <c r="E678" s="1"/>
      <c r="F678" s="1"/>
      <c r="G678" s="1"/>
      <c r="H678" s="1"/>
      <c r="I678" s="1"/>
      <c r="J678" s="1"/>
      <c r="K678" s="1"/>
      <c r="L678" s="1"/>
      <c r="M678" s="1"/>
      <c r="N678" s="1"/>
      <c r="O678" s="124"/>
      <c r="P678" s="97"/>
      <c r="Q678" s="12"/>
      <c r="R678" s="12"/>
    </row>
    <row r="679" spans="1:18" s="13" customFormat="1">
      <c r="A679" s="1"/>
      <c r="B679" s="1"/>
      <c r="C679" s="1"/>
      <c r="D679" s="5"/>
      <c r="E679" s="1"/>
      <c r="F679" s="1"/>
      <c r="G679" s="1"/>
      <c r="H679" s="1"/>
      <c r="I679" s="1"/>
      <c r="J679" s="1"/>
      <c r="K679" s="1"/>
      <c r="L679" s="1"/>
      <c r="M679" s="1"/>
      <c r="N679" s="1"/>
      <c r="O679" s="124"/>
      <c r="P679" s="97"/>
      <c r="Q679" s="12"/>
      <c r="R679" s="12"/>
    </row>
    <row r="680" spans="1:18" s="13" customFormat="1">
      <c r="A680" s="1"/>
      <c r="B680" s="1"/>
      <c r="C680" s="1"/>
      <c r="D680" s="5"/>
      <c r="E680" s="1"/>
      <c r="F680" s="1"/>
      <c r="G680" s="1"/>
      <c r="H680" s="1"/>
      <c r="I680" s="1"/>
      <c r="J680" s="1"/>
      <c r="K680" s="1"/>
      <c r="L680" s="1"/>
      <c r="M680" s="1"/>
      <c r="N680" s="1"/>
      <c r="O680" s="124"/>
      <c r="P680" s="97"/>
      <c r="Q680" s="12"/>
      <c r="R680" s="12"/>
    </row>
    <row r="681" spans="1:18" s="13" customFormat="1">
      <c r="A681" s="1"/>
      <c r="B681" s="1"/>
      <c r="C681" s="1"/>
      <c r="D681" s="5"/>
      <c r="E681" s="1"/>
      <c r="F681" s="1"/>
      <c r="G681" s="1"/>
      <c r="H681" s="1"/>
      <c r="I681" s="1"/>
      <c r="J681" s="1"/>
      <c r="K681" s="1"/>
      <c r="L681" s="1"/>
      <c r="M681" s="1"/>
      <c r="N681" s="1"/>
      <c r="O681" s="124"/>
      <c r="P681" s="97"/>
      <c r="Q681" s="12"/>
      <c r="R681" s="12"/>
    </row>
    <row r="682" spans="1:18" s="13" customFormat="1">
      <c r="A682" s="1"/>
      <c r="B682" s="1"/>
      <c r="C682" s="1"/>
      <c r="D682" s="5"/>
      <c r="E682" s="1"/>
      <c r="F682" s="1"/>
      <c r="G682" s="1"/>
      <c r="H682" s="1"/>
      <c r="I682" s="1"/>
      <c r="J682" s="1"/>
      <c r="K682" s="1"/>
      <c r="L682" s="1"/>
      <c r="M682" s="1"/>
      <c r="N682" s="1"/>
      <c r="O682" s="124"/>
      <c r="P682" s="97"/>
      <c r="Q682" s="12"/>
      <c r="R682" s="12"/>
    </row>
    <row r="683" spans="1:18" s="13" customFormat="1">
      <c r="A683" s="1"/>
      <c r="B683" s="1"/>
      <c r="C683" s="1"/>
      <c r="D683" s="5"/>
      <c r="E683" s="1"/>
      <c r="F683" s="1"/>
      <c r="G683" s="1"/>
      <c r="H683" s="1"/>
      <c r="I683" s="1"/>
      <c r="J683" s="1"/>
      <c r="K683" s="1"/>
      <c r="L683" s="1"/>
      <c r="M683" s="1"/>
      <c r="N683" s="1"/>
      <c r="O683" s="124"/>
      <c r="P683" s="97"/>
      <c r="Q683" s="12"/>
      <c r="R683" s="12"/>
    </row>
    <row r="684" spans="1:18" s="13" customFormat="1">
      <c r="A684" s="1"/>
      <c r="B684" s="1"/>
      <c r="C684" s="1"/>
      <c r="D684" s="5"/>
      <c r="E684" s="1"/>
      <c r="F684" s="1"/>
      <c r="G684" s="1"/>
      <c r="H684" s="1"/>
      <c r="I684" s="1"/>
      <c r="J684" s="1"/>
      <c r="K684" s="1"/>
      <c r="L684" s="1"/>
      <c r="M684" s="1"/>
      <c r="N684" s="1"/>
      <c r="O684" s="124"/>
      <c r="P684" s="97"/>
      <c r="Q684" s="12"/>
      <c r="R684" s="12"/>
    </row>
    <row r="685" spans="1:18" s="13" customFormat="1">
      <c r="A685" s="1"/>
      <c r="B685" s="1"/>
      <c r="C685" s="1"/>
      <c r="D685" s="5"/>
      <c r="E685" s="1"/>
      <c r="F685" s="1"/>
      <c r="G685" s="1"/>
      <c r="H685" s="1"/>
      <c r="I685" s="1"/>
      <c r="J685" s="1"/>
      <c r="K685" s="1"/>
      <c r="L685" s="1"/>
      <c r="M685" s="1"/>
      <c r="N685" s="1"/>
      <c r="O685" s="124"/>
      <c r="P685" s="97"/>
      <c r="Q685" s="12"/>
      <c r="R685" s="12"/>
    </row>
    <row r="686" spans="1:18" s="13" customFormat="1">
      <c r="A686" s="1"/>
      <c r="B686" s="1"/>
      <c r="C686" s="1"/>
      <c r="D686" s="5"/>
      <c r="E686" s="1"/>
      <c r="F686" s="1"/>
      <c r="G686" s="1"/>
      <c r="H686" s="1"/>
      <c r="I686" s="1"/>
      <c r="J686" s="1"/>
      <c r="K686" s="1"/>
      <c r="L686" s="1"/>
      <c r="M686" s="1"/>
      <c r="N686" s="1"/>
      <c r="O686" s="124"/>
      <c r="P686" s="97"/>
      <c r="Q686" s="12"/>
      <c r="R686" s="12"/>
    </row>
    <row r="687" spans="1:18" s="13" customFormat="1">
      <c r="A687" s="1"/>
      <c r="B687" s="1"/>
      <c r="C687" s="1"/>
      <c r="D687" s="5"/>
      <c r="E687" s="1"/>
      <c r="F687" s="1"/>
      <c r="G687" s="1"/>
      <c r="H687" s="1"/>
      <c r="I687" s="1"/>
      <c r="J687" s="1"/>
      <c r="K687" s="1"/>
      <c r="L687" s="1"/>
      <c r="M687" s="1"/>
      <c r="N687" s="1"/>
      <c r="O687" s="124"/>
      <c r="P687" s="97"/>
      <c r="Q687" s="12"/>
      <c r="R687" s="12"/>
    </row>
    <row r="688" spans="1:18" s="13" customFormat="1">
      <c r="A688" s="1"/>
      <c r="B688" s="1"/>
      <c r="C688" s="1"/>
      <c r="D688" s="5"/>
      <c r="E688" s="1"/>
      <c r="F688" s="1"/>
      <c r="G688" s="1"/>
      <c r="H688" s="1"/>
      <c r="I688" s="1"/>
      <c r="J688" s="1"/>
      <c r="K688" s="1"/>
      <c r="L688" s="1"/>
      <c r="M688" s="1"/>
      <c r="N688" s="1"/>
      <c r="O688" s="124"/>
      <c r="P688" s="97"/>
      <c r="Q688" s="12"/>
      <c r="R688" s="12"/>
    </row>
    <row r="689" spans="1:18" s="13" customFormat="1">
      <c r="A689" s="1"/>
      <c r="B689" s="1"/>
      <c r="C689" s="1"/>
      <c r="D689" s="5"/>
      <c r="E689" s="1"/>
      <c r="F689" s="1"/>
      <c r="G689" s="1"/>
      <c r="H689" s="1"/>
      <c r="I689" s="1"/>
      <c r="J689" s="1"/>
      <c r="K689" s="1"/>
      <c r="L689" s="1"/>
      <c r="M689" s="1"/>
      <c r="N689" s="1"/>
      <c r="O689" s="124"/>
      <c r="P689" s="97"/>
      <c r="Q689" s="12"/>
      <c r="R689" s="12"/>
    </row>
    <row r="690" spans="1:18" s="13" customFormat="1">
      <c r="A690" s="1"/>
      <c r="B690" s="1"/>
      <c r="C690" s="1"/>
      <c r="D690" s="5"/>
      <c r="E690" s="1"/>
      <c r="F690" s="1"/>
      <c r="G690" s="1"/>
      <c r="H690" s="1"/>
      <c r="I690" s="1"/>
      <c r="J690" s="1"/>
      <c r="K690" s="1"/>
      <c r="L690" s="1"/>
      <c r="M690" s="1"/>
      <c r="N690" s="1"/>
      <c r="O690" s="124"/>
      <c r="P690" s="97"/>
      <c r="Q690" s="12"/>
      <c r="R690" s="12"/>
    </row>
    <row r="691" spans="1:18" s="13" customFormat="1">
      <c r="A691" s="1"/>
      <c r="B691" s="1"/>
      <c r="C691" s="1"/>
      <c r="D691" s="5"/>
      <c r="E691" s="1"/>
      <c r="F691" s="1"/>
      <c r="G691" s="1"/>
      <c r="H691" s="1"/>
      <c r="I691" s="1"/>
      <c r="J691" s="1"/>
      <c r="K691" s="1"/>
      <c r="L691" s="1"/>
      <c r="M691" s="1"/>
      <c r="N691" s="1"/>
      <c r="O691" s="124"/>
      <c r="P691" s="97"/>
      <c r="Q691" s="12"/>
      <c r="R691" s="12"/>
    </row>
    <row r="692" spans="1:18" s="13" customFormat="1">
      <c r="A692" s="1"/>
      <c r="B692" s="1"/>
      <c r="C692" s="1"/>
      <c r="D692" s="5"/>
      <c r="E692" s="1"/>
      <c r="F692" s="1"/>
      <c r="G692" s="1"/>
      <c r="H692" s="1"/>
      <c r="I692" s="1"/>
      <c r="J692" s="1"/>
      <c r="K692" s="1"/>
      <c r="L692" s="1"/>
      <c r="M692" s="1"/>
      <c r="N692" s="1"/>
      <c r="O692" s="124"/>
      <c r="P692" s="97"/>
      <c r="Q692" s="12"/>
      <c r="R692" s="12"/>
    </row>
    <row r="693" spans="1:18" s="13" customFormat="1">
      <c r="A693" s="1"/>
      <c r="B693" s="1"/>
      <c r="C693" s="1"/>
      <c r="D693" s="5"/>
      <c r="E693" s="1"/>
      <c r="F693" s="1"/>
      <c r="G693" s="1"/>
      <c r="H693" s="1"/>
      <c r="I693" s="1"/>
      <c r="J693" s="1"/>
      <c r="K693" s="1"/>
      <c r="L693" s="1"/>
      <c r="M693" s="1"/>
      <c r="N693" s="1"/>
      <c r="O693" s="124"/>
      <c r="P693" s="97"/>
      <c r="Q693" s="12"/>
      <c r="R693" s="12"/>
    </row>
    <row r="694" spans="1:18" s="13" customFormat="1">
      <c r="A694" s="1"/>
      <c r="B694" s="1"/>
      <c r="C694" s="1"/>
      <c r="D694" s="5"/>
      <c r="E694" s="1"/>
      <c r="F694" s="1"/>
      <c r="G694" s="1"/>
      <c r="H694" s="1"/>
      <c r="I694" s="1"/>
      <c r="J694" s="1"/>
      <c r="K694" s="1"/>
      <c r="L694" s="1"/>
      <c r="M694" s="1"/>
      <c r="N694" s="1"/>
      <c r="O694" s="124"/>
      <c r="P694" s="97"/>
      <c r="Q694" s="12"/>
      <c r="R694" s="12"/>
    </row>
    <row r="695" spans="1:18" s="13" customFormat="1">
      <c r="A695" s="1"/>
      <c r="B695" s="1"/>
      <c r="C695" s="1"/>
      <c r="D695" s="5"/>
      <c r="E695" s="1"/>
      <c r="F695" s="1"/>
      <c r="G695" s="1"/>
      <c r="H695" s="1"/>
      <c r="I695" s="1"/>
      <c r="J695" s="1"/>
      <c r="K695" s="1"/>
      <c r="L695" s="1"/>
      <c r="M695" s="1"/>
      <c r="N695" s="1"/>
      <c r="O695" s="124"/>
      <c r="P695" s="97"/>
      <c r="Q695" s="12"/>
      <c r="R695" s="12"/>
    </row>
    <row r="696" spans="1:18" s="13" customFormat="1">
      <c r="A696" s="1"/>
      <c r="B696" s="1"/>
      <c r="C696" s="1"/>
      <c r="D696" s="5"/>
      <c r="E696" s="1"/>
      <c r="F696" s="1"/>
      <c r="G696" s="1"/>
      <c r="H696" s="1"/>
      <c r="I696" s="1"/>
      <c r="J696" s="1"/>
      <c r="K696" s="1"/>
      <c r="L696" s="1"/>
      <c r="M696" s="1"/>
      <c r="N696" s="1"/>
      <c r="O696" s="124"/>
      <c r="P696" s="97"/>
      <c r="Q696" s="12"/>
      <c r="R696" s="12"/>
    </row>
    <row r="697" spans="1:18" s="13" customFormat="1">
      <c r="A697" s="1"/>
      <c r="B697" s="1"/>
      <c r="C697" s="1"/>
      <c r="D697" s="5"/>
      <c r="E697" s="1"/>
      <c r="F697" s="1"/>
      <c r="G697" s="1"/>
      <c r="H697" s="1"/>
      <c r="I697" s="1"/>
      <c r="J697" s="1"/>
      <c r="K697" s="1"/>
      <c r="L697" s="1"/>
      <c r="M697" s="1"/>
      <c r="N697" s="1"/>
      <c r="O697" s="124"/>
      <c r="P697" s="97"/>
      <c r="Q697" s="12"/>
      <c r="R697" s="12"/>
    </row>
    <row r="698" spans="1:18" s="13" customFormat="1">
      <c r="A698" s="1"/>
      <c r="B698" s="1"/>
      <c r="C698" s="1"/>
      <c r="D698" s="5"/>
      <c r="E698" s="1"/>
      <c r="F698" s="1"/>
      <c r="G698" s="1"/>
      <c r="H698" s="1"/>
      <c r="I698" s="1"/>
      <c r="J698" s="1"/>
      <c r="K698" s="1"/>
      <c r="L698" s="1"/>
      <c r="M698" s="1"/>
      <c r="N698" s="1"/>
      <c r="O698" s="124"/>
      <c r="P698" s="97"/>
      <c r="Q698" s="12"/>
      <c r="R698" s="12"/>
    </row>
    <row r="699" spans="1:18" s="13" customFormat="1">
      <c r="A699" s="1"/>
      <c r="B699" s="1"/>
      <c r="C699" s="1"/>
      <c r="D699" s="5"/>
      <c r="E699" s="1"/>
      <c r="F699" s="1"/>
      <c r="G699" s="1"/>
      <c r="H699" s="1"/>
      <c r="I699" s="1"/>
      <c r="J699" s="1"/>
      <c r="K699" s="1"/>
      <c r="L699" s="1"/>
      <c r="M699" s="1"/>
      <c r="N699" s="1"/>
      <c r="O699" s="124"/>
      <c r="P699" s="97"/>
      <c r="Q699" s="12"/>
      <c r="R699" s="12"/>
    </row>
    <row r="700" spans="1:18" s="13" customFormat="1">
      <c r="A700" s="1"/>
      <c r="B700" s="1"/>
      <c r="C700" s="1"/>
      <c r="D700" s="5"/>
      <c r="E700" s="1"/>
      <c r="F700" s="1"/>
      <c r="G700" s="1"/>
      <c r="H700" s="1"/>
      <c r="I700" s="1"/>
      <c r="J700" s="1"/>
      <c r="K700" s="1"/>
      <c r="L700" s="1"/>
      <c r="M700" s="1"/>
      <c r="N700" s="1"/>
      <c r="O700" s="124"/>
      <c r="P700" s="97"/>
      <c r="Q700" s="12"/>
      <c r="R700" s="12"/>
    </row>
    <row r="701" spans="1:18" s="13" customFormat="1">
      <c r="A701" s="1"/>
      <c r="B701" s="1"/>
      <c r="C701" s="1"/>
      <c r="D701" s="5"/>
      <c r="E701" s="1"/>
      <c r="F701" s="1"/>
      <c r="G701" s="1"/>
      <c r="H701" s="1"/>
      <c r="I701" s="1"/>
      <c r="J701" s="1"/>
      <c r="K701" s="1"/>
      <c r="L701" s="1"/>
      <c r="M701" s="1"/>
      <c r="N701" s="1"/>
      <c r="O701" s="124"/>
      <c r="P701" s="97"/>
      <c r="Q701" s="12"/>
      <c r="R701" s="12"/>
    </row>
    <row r="702" spans="1:18" s="13" customFormat="1">
      <c r="A702" s="1"/>
      <c r="B702" s="1"/>
      <c r="C702" s="1"/>
      <c r="D702" s="5"/>
      <c r="E702" s="1"/>
      <c r="F702" s="1"/>
      <c r="G702" s="1"/>
      <c r="H702" s="1"/>
      <c r="I702" s="1"/>
      <c r="J702" s="1"/>
      <c r="K702" s="1"/>
      <c r="L702" s="1"/>
      <c r="M702" s="1"/>
      <c r="N702" s="1"/>
      <c r="O702" s="124"/>
      <c r="P702" s="97"/>
      <c r="Q702" s="12"/>
      <c r="R702" s="12"/>
    </row>
    <row r="703" spans="1:18" s="13" customFormat="1">
      <c r="A703" s="1"/>
      <c r="B703" s="1"/>
      <c r="C703" s="1"/>
      <c r="D703" s="5"/>
      <c r="E703" s="1"/>
      <c r="F703" s="1"/>
      <c r="G703" s="1"/>
      <c r="H703" s="1"/>
      <c r="I703" s="1"/>
      <c r="J703" s="1"/>
      <c r="K703" s="1"/>
      <c r="L703" s="1"/>
      <c r="M703" s="1"/>
      <c r="N703" s="1"/>
      <c r="O703" s="124"/>
      <c r="P703" s="97"/>
      <c r="Q703" s="12"/>
      <c r="R703" s="12"/>
    </row>
    <row r="704" spans="1:18" s="13" customFormat="1">
      <c r="A704" s="1"/>
      <c r="B704" s="1"/>
      <c r="C704" s="1"/>
      <c r="D704" s="5"/>
      <c r="E704" s="1"/>
      <c r="F704" s="1"/>
      <c r="G704" s="1"/>
      <c r="H704" s="1"/>
      <c r="I704" s="1"/>
      <c r="J704" s="1"/>
      <c r="K704" s="1"/>
      <c r="L704" s="1"/>
      <c r="M704" s="1"/>
      <c r="N704" s="1"/>
      <c r="O704" s="124"/>
      <c r="P704" s="97"/>
      <c r="Q704" s="12"/>
      <c r="R704" s="12"/>
    </row>
    <row r="705" spans="1:18" s="13" customFormat="1">
      <c r="A705" s="1"/>
      <c r="B705" s="1"/>
      <c r="C705" s="1"/>
      <c r="D705" s="5"/>
      <c r="E705" s="1"/>
      <c r="F705" s="1"/>
      <c r="G705" s="1"/>
      <c r="H705" s="1"/>
      <c r="I705" s="1"/>
      <c r="J705" s="1"/>
      <c r="K705" s="1"/>
      <c r="L705" s="1"/>
      <c r="M705" s="1"/>
      <c r="N705" s="1"/>
      <c r="O705" s="124"/>
      <c r="P705" s="97"/>
      <c r="Q705" s="12"/>
      <c r="R705" s="12"/>
    </row>
    <row r="706" spans="1:18" s="13" customFormat="1">
      <c r="A706" s="1"/>
      <c r="B706" s="1"/>
      <c r="C706" s="1"/>
      <c r="D706" s="5"/>
      <c r="E706" s="1"/>
      <c r="F706" s="1"/>
      <c r="G706" s="1"/>
      <c r="H706" s="1"/>
      <c r="I706" s="1"/>
      <c r="J706" s="1"/>
      <c r="K706" s="1"/>
      <c r="L706" s="1"/>
      <c r="M706" s="1"/>
      <c r="N706" s="1"/>
      <c r="O706" s="124"/>
      <c r="P706" s="97"/>
      <c r="Q706" s="12"/>
      <c r="R706" s="12"/>
    </row>
    <row r="707" spans="1:18" s="13" customFormat="1">
      <c r="A707" s="1"/>
      <c r="B707" s="1"/>
      <c r="C707" s="1"/>
      <c r="D707" s="5"/>
      <c r="E707" s="1"/>
      <c r="F707" s="1"/>
      <c r="G707" s="1"/>
      <c r="H707" s="1"/>
      <c r="I707" s="1"/>
      <c r="J707" s="1"/>
      <c r="K707" s="1"/>
      <c r="L707" s="1"/>
      <c r="M707" s="1"/>
      <c r="N707" s="1"/>
      <c r="O707" s="124"/>
      <c r="P707" s="97"/>
      <c r="Q707" s="12"/>
      <c r="R707" s="12"/>
    </row>
    <row r="708" spans="1:18" s="13" customFormat="1">
      <c r="A708" s="1"/>
      <c r="B708" s="1"/>
      <c r="C708" s="1"/>
      <c r="D708" s="5"/>
      <c r="E708" s="1"/>
      <c r="F708" s="1"/>
      <c r="G708" s="1"/>
      <c r="H708" s="1"/>
      <c r="I708" s="1"/>
      <c r="J708" s="1"/>
      <c r="K708" s="1"/>
      <c r="L708" s="1"/>
      <c r="M708" s="1"/>
      <c r="N708" s="1"/>
      <c r="O708" s="124"/>
      <c r="P708" s="97"/>
      <c r="Q708" s="12"/>
      <c r="R708" s="12"/>
    </row>
    <row r="709" spans="1:18" s="13" customFormat="1">
      <c r="A709" s="1"/>
      <c r="B709" s="1"/>
      <c r="C709" s="1"/>
      <c r="D709" s="5"/>
      <c r="E709" s="1"/>
      <c r="F709" s="1"/>
      <c r="G709" s="1"/>
      <c r="H709" s="1"/>
      <c r="I709" s="1"/>
      <c r="J709" s="1"/>
      <c r="K709" s="1"/>
      <c r="L709" s="1"/>
      <c r="M709" s="1"/>
      <c r="N709" s="1"/>
      <c r="O709" s="124"/>
      <c r="P709" s="97"/>
      <c r="Q709" s="12"/>
      <c r="R709" s="12"/>
    </row>
    <row r="710" spans="1:18" s="13" customFormat="1">
      <c r="A710" s="1"/>
      <c r="B710" s="1"/>
      <c r="C710" s="1"/>
      <c r="D710" s="5"/>
      <c r="E710" s="1"/>
      <c r="F710" s="1"/>
      <c r="G710" s="1"/>
      <c r="H710" s="1"/>
      <c r="I710" s="1"/>
      <c r="J710" s="1"/>
      <c r="K710" s="1"/>
      <c r="L710" s="1"/>
      <c r="M710" s="1"/>
      <c r="N710" s="1"/>
      <c r="O710" s="124"/>
      <c r="P710" s="97"/>
      <c r="Q710" s="12"/>
      <c r="R710" s="12"/>
    </row>
    <row r="711" spans="1:18" s="13" customFormat="1">
      <c r="A711" s="1"/>
      <c r="B711" s="1"/>
      <c r="C711" s="1"/>
      <c r="D711" s="5"/>
      <c r="E711" s="1"/>
      <c r="F711" s="1"/>
      <c r="G711" s="1"/>
      <c r="H711" s="1"/>
      <c r="I711" s="1"/>
      <c r="J711" s="1"/>
      <c r="K711" s="1"/>
      <c r="L711" s="1"/>
      <c r="M711" s="1"/>
      <c r="N711" s="1"/>
      <c r="O711" s="124"/>
      <c r="P711" s="97"/>
      <c r="Q711" s="12"/>
      <c r="R711" s="12"/>
    </row>
    <row r="712" spans="1:18" s="13" customFormat="1">
      <c r="A712" s="1"/>
      <c r="B712" s="1"/>
      <c r="C712" s="1"/>
      <c r="D712" s="5"/>
      <c r="E712" s="1"/>
      <c r="F712" s="1"/>
      <c r="G712" s="1"/>
      <c r="H712" s="1"/>
      <c r="I712" s="1"/>
      <c r="J712" s="1"/>
      <c r="K712" s="1"/>
      <c r="L712" s="1"/>
      <c r="M712" s="1"/>
      <c r="N712" s="1"/>
      <c r="O712" s="124"/>
      <c r="P712" s="97"/>
      <c r="Q712" s="12"/>
      <c r="R712" s="12"/>
    </row>
    <row r="713" spans="1:18" s="13" customFormat="1">
      <c r="A713" s="1"/>
      <c r="B713" s="1"/>
      <c r="C713" s="1"/>
      <c r="D713" s="5"/>
      <c r="E713" s="1"/>
      <c r="F713" s="1"/>
      <c r="G713" s="1"/>
      <c r="H713" s="1"/>
      <c r="I713" s="1"/>
      <c r="J713" s="1"/>
      <c r="K713" s="1"/>
      <c r="L713" s="1"/>
      <c r="M713" s="1"/>
      <c r="N713" s="1"/>
      <c r="O713" s="124"/>
      <c r="P713" s="97"/>
      <c r="Q713" s="12"/>
      <c r="R713" s="12"/>
    </row>
    <row r="714" spans="1:18" s="13" customFormat="1">
      <c r="A714" s="1"/>
      <c r="B714" s="1"/>
      <c r="C714" s="1"/>
      <c r="D714" s="5"/>
      <c r="E714" s="1"/>
      <c r="F714" s="1"/>
      <c r="G714" s="1"/>
      <c r="H714" s="1"/>
      <c r="I714" s="1"/>
      <c r="J714" s="1"/>
      <c r="K714" s="1"/>
      <c r="L714" s="1"/>
      <c r="M714" s="1"/>
      <c r="N714" s="1"/>
      <c r="O714" s="124"/>
      <c r="P714" s="97"/>
      <c r="Q714" s="12"/>
      <c r="R714" s="12"/>
    </row>
    <row r="715" spans="1:18" s="13" customFormat="1">
      <c r="A715" s="1"/>
      <c r="B715" s="1"/>
      <c r="C715" s="1"/>
      <c r="D715" s="5"/>
      <c r="E715" s="1"/>
      <c r="F715" s="1"/>
      <c r="G715" s="1"/>
      <c r="H715" s="1"/>
      <c r="I715" s="1"/>
      <c r="J715" s="1"/>
      <c r="K715" s="1"/>
      <c r="L715" s="1"/>
      <c r="M715" s="1"/>
      <c r="N715" s="1"/>
      <c r="O715" s="124"/>
      <c r="P715" s="97"/>
      <c r="Q715" s="12"/>
      <c r="R715" s="12"/>
    </row>
    <row r="716" spans="1:18" s="13" customFormat="1">
      <c r="A716" s="1"/>
      <c r="B716" s="1"/>
      <c r="C716" s="1"/>
      <c r="D716" s="5"/>
      <c r="E716" s="1"/>
      <c r="F716" s="1"/>
      <c r="G716" s="1"/>
      <c r="H716" s="1"/>
      <c r="I716" s="1"/>
      <c r="J716" s="1"/>
      <c r="K716" s="1"/>
      <c r="L716" s="1"/>
      <c r="M716" s="1"/>
      <c r="N716" s="1"/>
      <c r="O716" s="124"/>
      <c r="P716" s="97"/>
      <c r="Q716" s="12"/>
      <c r="R716" s="12"/>
    </row>
    <row r="717" spans="1:18" s="13" customFormat="1">
      <c r="A717" s="1"/>
      <c r="B717" s="1"/>
      <c r="C717" s="1"/>
      <c r="D717" s="5"/>
      <c r="E717" s="1"/>
      <c r="F717" s="1"/>
      <c r="G717" s="1"/>
      <c r="H717" s="1"/>
      <c r="I717" s="1"/>
      <c r="J717" s="1"/>
      <c r="K717" s="1"/>
      <c r="L717" s="1"/>
      <c r="M717" s="1"/>
      <c r="N717" s="1"/>
      <c r="O717" s="124"/>
      <c r="P717" s="97"/>
      <c r="Q717" s="12"/>
      <c r="R717" s="12"/>
    </row>
    <row r="718" spans="1:18" s="13" customFormat="1">
      <c r="A718" s="1"/>
      <c r="B718" s="1"/>
      <c r="C718" s="1"/>
      <c r="D718" s="5"/>
      <c r="E718" s="1"/>
      <c r="F718" s="1"/>
      <c r="G718" s="1"/>
      <c r="H718" s="1"/>
      <c r="I718" s="1"/>
      <c r="J718" s="1"/>
      <c r="K718" s="1"/>
      <c r="L718" s="1"/>
      <c r="M718" s="1"/>
      <c r="N718" s="1"/>
      <c r="O718" s="124"/>
      <c r="P718" s="97"/>
      <c r="Q718" s="12"/>
      <c r="R718" s="12"/>
    </row>
    <row r="719" spans="1:18" s="13" customFormat="1">
      <c r="A719" s="1"/>
      <c r="B719" s="1"/>
      <c r="C719" s="1"/>
      <c r="D719" s="5"/>
      <c r="E719" s="1"/>
      <c r="F719" s="1"/>
      <c r="G719" s="1"/>
      <c r="H719" s="1"/>
      <c r="I719" s="1"/>
      <c r="J719" s="1"/>
      <c r="K719" s="1"/>
      <c r="L719" s="1"/>
      <c r="M719" s="1"/>
      <c r="N719" s="1"/>
      <c r="O719" s="124"/>
      <c r="P719" s="97"/>
      <c r="Q719" s="12"/>
      <c r="R719" s="12"/>
    </row>
    <row r="720" spans="1:18" s="13" customFormat="1">
      <c r="A720" s="1"/>
      <c r="B720" s="1"/>
      <c r="C720" s="1"/>
      <c r="D720" s="5"/>
      <c r="E720" s="1"/>
      <c r="F720" s="1"/>
      <c r="G720" s="1"/>
      <c r="H720" s="1"/>
      <c r="I720" s="1"/>
      <c r="J720" s="1"/>
      <c r="K720" s="1"/>
      <c r="L720" s="1"/>
      <c r="M720" s="1"/>
      <c r="N720" s="1"/>
      <c r="O720" s="124"/>
      <c r="P720" s="97"/>
      <c r="Q720" s="12"/>
      <c r="R720" s="12"/>
    </row>
    <row r="721" spans="1:18" s="13" customFormat="1">
      <c r="A721" s="1"/>
      <c r="B721" s="1"/>
      <c r="C721" s="1"/>
      <c r="D721" s="5"/>
      <c r="E721" s="1"/>
      <c r="F721" s="1"/>
      <c r="G721" s="1"/>
      <c r="H721" s="1"/>
      <c r="I721" s="1"/>
      <c r="J721" s="1"/>
      <c r="K721" s="1"/>
      <c r="L721" s="1"/>
      <c r="M721" s="1"/>
      <c r="N721" s="1"/>
      <c r="O721" s="124"/>
      <c r="P721" s="97"/>
      <c r="Q721" s="12"/>
      <c r="R721" s="12"/>
    </row>
    <row r="722" spans="1:18" s="13" customFormat="1">
      <c r="A722" s="1"/>
      <c r="B722" s="1"/>
      <c r="C722" s="1"/>
      <c r="D722" s="5"/>
      <c r="E722" s="1"/>
      <c r="F722" s="1"/>
      <c r="G722" s="1"/>
      <c r="H722" s="1"/>
      <c r="I722" s="1"/>
      <c r="J722" s="1"/>
      <c r="K722" s="1"/>
      <c r="L722" s="1"/>
      <c r="M722" s="1"/>
      <c r="N722" s="1"/>
      <c r="O722" s="124"/>
      <c r="P722" s="97"/>
      <c r="Q722" s="12"/>
      <c r="R722" s="12"/>
    </row>
    <row r="723" spans="1:18" s="13" customFormat="1">
      <c r="A723" s="1"/>
      <c r="B723" s="1"/>
      <c r="C723" s="1"/>
      <c r="D723" s="5"/>
      <c r="E723" s="1"/>
      <c r="F723" s="1"/>
      <c r="G723" s="1"/>
      <c r="H723" s="1"/>
      <c r="I723" s="1"/>
      <c r="J723" s="1"/>
      <c r="K723" s="1"/>
      <c r="L723" s="1"/>
      <c r="M723" s="1"/>
      <c r="N723" s="1"/>
      <c r="O723" s="124"/>
      <c r="P723" s="97"/>
      <c r="Q723" s="12"/>
      <c r="R723" s="12"/>
    </row>
    <row r="724" spans="1:18" s="13" customFormat="1">
      <c r="A724" s="1"/>
      <c r="B724" s="1"/>
      <c r="C724" s="1"/>
      <c r="D724" s="5"/>
      <c r="E724" s="1"/>
      <c r="F724" s="1"/>
      <c r="G724" s="1"/>
      <c r="H724" s="1"/>
      <c r="I724" s="1"/>
      <c r="J724" s="1"/>
      <c r="K724" s="1"/>
      <c r="L724" s="1"/>
      <c r="M724" s="1"/>
      <c r="N724" s="1"/>
      <c r="O724" s="124"/>
      <c r="P724" s="97"/>
      <c r="Q724" s="12"/>
      <c r="R724" s="12"/>
    </row>
    <row r="725" spans="1:18" s="13" customFormat="1">
      <c r="A725" s="1"/>
      <c r="B725" s="1"/>
      <c r="C725" s="1"/>
      <c r="D725" s="5"/>
      <c r="E725" s="1"/>
      <c r="F725" s="1"/>
      <c r="G725" s="1"/>
      <c r="H725" s="1"/>
      <c r="I725" s="1"/>
      <c r="J725" s="1"/>
      <c r="K725" s="1"/>
      <c r="L725" s="1"/>
      <c r="M725" s="1"/>
      <c r="N725" s="1"/>
      <c r="O725" s="124"/>
      <c r="P725" s="97"/>
      <c r="Q725" s="12"/>
      <c r="R725" s="12"/>
    </row>
    <row r="726" spans="1:18" s="13" customFormat="1">
      <c r="A726" s="1"/>
      <c r="B726" s="1"/>
      <c r="C726" s="1"/>
      <c r="D726" s="5"/>
      <c r="E726" s="1"/>
      <c r="F726" s="1"/>
      <c r="G726" s="1"/>
      <c r="H726" s="1"/>
      <c r="I726" s="1"/>
      <c r="J726" s="1"/>
      <c r="K726" s="1"/>
      <c r="L726" s="1"/>
      <c r="M726" s="1"/>
      <c r="N726" s="1"/>
      <c r="O726" s="124"/>
      <c r="P726" s="97"/>
      <c r="Q726" s="12"/>
      <c r="R726" s="12"/>
    </row>
    <row r="727" spans="1:18" s="13" customFormat="1">
      <c r="A727" s="1"/>
      <c r="B727" s="1"/>
      <c r="C727" s="1"/>
      <c r="D727" s="5"/>
      <c r="E727" s="1"/>
      <c r="F727" s="1"/>
      <c r="G727" s="1"/>
      <c r="H727" s="1"/>
      <c r="I727" s="1"/>
      <c r="J727" s="1"/>
      <c r="K727" s="1"/>
      <c r="L727" s="1"/>
      <c r="M727" s="1"/>
      <c r="N727" s="1"/>
      <c r="O727" s="124"/>
      <c r="P727" s="97"/>
      <c r="Q727" s="12"/>
      <c r="R727" s="12"/>
    </row>
    <row r="728" spans="1:18" s="13" customFormat="1">
      <c r="A728" s="1"/>
      <c r="B728" s="1"/>
      <c r="C728" s="1"/>
      <c r="D728" s="5"/>
      <c r="E728" s="1"/>
      <c r="F728" s="1"/>
      <c r="G728" s="1"/>
      <c r="H728" s="1"/>
      <c r="I728" s="1"/>
      <c r="J728" s="1"/>
      <c r="K728" s="1"/>
      <c r="L728" s="1"/>
      <c r="M728" s="1"/>
      <c r="N728" s="1"/>
      <c r="O728" s="124"/>
      <c r="P728" s="97"/>
      <c r="Q728" s="12"/>
      <c r="R728" s="12"/>
    </row>
    <row r="729" spans="1:18" s="13" customFormat="1">
      <c r="A729" s="1"/>
      <c r="B729" s="1"/>
      <c r="C729" s="1"/>
      <c r="D729" s="5"/>
      <c r="E729" s="1"/>
      <c r="F729" s="1"/>
      <c r="G729" s="1"/>
      <c r="H729" s="1"/>
      <c r="I729" s="1"/>
      <c r="J729" s="1"/>
      <c r="K729" s="1"/>
      <c r="L729" s="1"/>
      <c r="M729" s="1"/>
      <c r="N729" s="1"/>
      <c r="O729" s="124"/>
      <c r="P729" s="97"/>
      <c r="Q729" s="12"/>
      <c r="R729" s="12"/>
    </row>
    <row r="730" spans="1:18" s="13" customFormat="1">
      <c r="A730" s="1"/>
      <c r="B730" s="1"/>
      <c r="C730" s="1"/>
      <c r="D730" s="5"/>
      <c r="E730" s="1"/>
      <c r="F730" s="1"/>
      <c r="G730" s="1"/>
      <c r="H730" s="1"/>
      <c r="I730" s="1"/>
      <c r="J730" s="1"/>
      <c r="K730" s="1"/>
      <c r="L730" s="1"/>
      <c r="M730" s="1"/>
      <c r="N730" s="1"/>
      <c r="O730" s="124"/>
      <c r="P730" s="97"/>
      <c r="Q730" s="12"/>
      <c r="R730" s="12"/>
    </row>
    <row r="731" spans="1:18" s="13" customFormat="1">
      <c r="A731" s="1"/>
      <c r="B731" s="1"/>
      <c r="C731" s="1"/>
      <c r="D731" s="5"/>
      <c r="E731" s="1"/>
      <c r="F731" s="1"/>
      <c r="G731" s="1"/>
      <c r="H731" s="1"/>
      <c r="I731" s="1"/>
      <c r="J731" s="1"/>
      <c r="K731" s="1"/>
      <c r="L731" s="1"/>
      <c r="M731" s="1"/>
      <c r="N731" s="1"/>
      <c r="O731" s="124"/>
      <c r="P731" s="97"/>
      <c r="Q731" s="12"/>
      <c r="R731" s="12"/>
    </row>
    <row r="732" spans="1:18" s="13" customFormat="1">
      <c r="A732" s="1"/>
      <c r="B732" s="1"/>
      <c r="C732" s="1"/>
      <c r="D732" s="5"/>
      <c r="E732" s="1"/>
      <c r="F732" s="1"/>
      <c r="G732" s="1"/>
      <c r="H732" s="1"/>
      <c r="I732" s="1"/>
      <c r="J732" s="1"/>
      <c r="K732" s="1"/>
      <c r="L732" s="1"/>
      <c r="M732" s="1"/>
      <c r="N732" s="1"/>
      <c r="O732" s="124"/>
      <c r="P732" s="97"/>
      <c r="Q732" s="12"/>
      <c r="R732" s="12"/>
    </row>
    <row r="733" spans="1:18" s="13" customFormat="1">
      <c r="A733" s="1"/>
      <c r="B733" s="1"/>
      <c r="C733" s="1"/>
      <c r="D733" s="5"/>
      <c r="E733" s="1"/>
      <c r="F733" s="1"/>
      <c r="G733" s="1"/>
      <c r="H733" s="1"/>
      <c r="I733" s="1"/>
      <c r="J733" s="1"/>
      <c r="K733" s="1"/>
      <c r="L733" s="1"/>
      <c r="M733" s="1"/>
      <c r="N733" s="1"/>
      <c r="O733" s="124"/>
      <c r="P733" s="97"/>
      <c r="Q733" s="12"/>
      <c r="R733" s="12"/>
    </row>
    <row r="734" spans="1:18" s="13" customFormat="1">
      <c r="A734" s="1"/>
      <c r="B734" s="1"/>
      <c r="C734" s="1"/>
      <c r="D734" s="5"/>
      <c r="E734" s="1"/>
      <c r="F734" s="1"/>
      <c r="G734" s="1"/>
      <c r="H734" s="1"/>
      <c r="I734" s="1"/>
      <c r="J734" s="1"/>
      <c r="K734" s="1"/>
      <c r="L734" s="1"/>
      <c r="M734" s="1"/>
      <c r="N734" s="1"/>
      <c r="O734" s="124"/>
      <c r="P734" s="97"/>
      <c r="Q734" s="12"/>
      <c r="R734" s="12"/>
    </row>
    <row r="735" spans="1:18" s="13" customFormat="1">
      <c r="A735" s="1"/>
      <c r="B735" s="1"/>
      <c r="C735" s="1"/>
      <c r="D735" s="5"/>
      <c r="E735" s="1"/>
      <c r="F735" s="1"/>
      <c r="G735" s="1"/>
      <c r="H735" s="1"/>
      <c r="I735" s="1"/>
      <c r="J735" s="1"/>
      <c r="K735" s="1"/>
      <c r="L735" s="1"/>
      <c r="M735" s="1"/>
      <c r="N735" s="1"/>
      <c r="O735" s="124"/>
      <c r="P735" s="97"/>
      <c r="Q735" s="12"/>
      <c r="R735" s="12"/>
    </row>
    <row r="736" spans="1:18" s="13" customFormat="1">
      <c r="A736" s="1"/>
      <c r="B736" s="1"/>
      <c r="C736" s="1"/>
      <c r="D736" s="5"/>
      <c r="E736" s="1"/>
      <c r="F736" s="1"/>
      <c r="G736" s="1"/>
      <c r="H736" s="1"/>
      <c r="I736" s="1"/>
      <c r="J736" s="1"/>
      <c r="K736" s="1"/>
      <c r="L736" s="1"/>
      <c r="M736" s="1"/>
      <c r="N736" s="1"/>
      <c r="O736" s="124"/>
      <c r="P736" s="97"/>
      <c r="Q736" s="12"/>
      <c r="R736" s="12"/>
    </row>
    <row r="737" spans="1:18" s="13" customFormat="1">
      <c r="A737" s="1"/>
      <c r="B737" s="1"/>
      <c r="C737" s="1"/>
      <c r="D737" s="5"/>
      <c r="E737" s="1"/>
      <c r="F737" s="1"/>
      <c r="G737" s="1"/>
      <c r="H737" s="1"/>
      <c r="I737" s="1"/>
      <c r="J737" s="1"/>
      <c r="K737" s="1"/>
      <c r="L737" s="1"/>
      <c r="M737" s="1"/>
      <c r="N737" s="1"/>
      <c r="O737" s="124"/>
      <c r="P737" s="97"/>
      <c r="Q737" s="12"/>
      <c r="R737" s="12"/>
    </row>
    <row r="738" spans="1:18" s="13" customFormat="1">
      <c r="A738" s="1"/>
      <c r="B738" s="1"/>
      <c r="C738" s="1"/>
      <c r="D738" s="5"/>
      <c r="E738" s="1"/>
      <c r="F738" s="1"/>
      <c r="G738" s="1"/>
      <c r="H738" s="1"/>
      <c r="I738" s="1"/>
      <c r="J738" s="1"/>
      <c r="K738" s="1"/>
      <c r="L738" s="1"/>
      <c r="M738" s="1"/>
      <c r="N738" s="1"/>
      <c r="O738" s="124"/>
      <c r="P738" s="97"/>
      <c r="Q738" s="12"/>
      <c r="R738" s="12"/>
    </row>
    <row r="739" spans="1:18" s="13" customFormat="1">
      <c r="A739" s="1"/>
      <c r="B739" s="1"/>
      <c r="C739" s="1"/>
      <c r="D739" s="5"/>
      <c r="E739" s="1"/>
      <c r="F739" s="1"/>
      <c r="G739" s="1"/>
      <c r="H739" s="1"/>
      <c r="I739" s="1"/>
      <c r="J739" s="1"/>
      <c r="K739" s="1"/>
      <c r="L739" s="1"/>
      <c r="M739" s="1"/>
      <c r="N739" s="1"/>
      <c r="O739" s="124"/>
      <c r="P739" s="97"/>
      <c r="Q739" s="12"/>
      <c r="R739" s="12"/>
    </row>
    <row r="740" spans="1:18" s="13" customFormat="1">
      <c r="A740" s="1"/>
      <c r="B740" s="1"/>
      <c r="C740" s="1"/>
      <c r="D740" s="5"/>
      <c r="E740" s="1"/>
      <c r="F740" s="1"/>
      <c r="G740" s="1"/>
      <c r="H740" s="1"/>
      <c r="I740" s="1"/>
      <c r="J740" s="1"/>
      <c r="K740" s="1"/>
      <c r="L740" s="1"/>
      <c r="M740" s="1"/>
      <c r="N740" s="1"/>
      <c r="O740" s="124"/>
      <c r="P740" s="97"/>
      <c r="Q740" s="12"/>
      <c r="R740" s="12"/>
    </row>
    <row r="741" spans="1:18" s="13" customFormat="1">
      <c r="A741" s="1"/>
      <c r="B741" s="1"/>
      <c r="C741" s="1"/>
      <c r="D741" s="5"/>
      <c r="E741" s="1"/>
      <c r="F741" s="1"/>
      <c r="G741" s="1"/>
      <c r="H741" s="1"/>
      <c r="I741" s="1"/>
      <c r="J741" s="1"/>
      <c r="K741" s="1"/>
      <c r="L741" s="1"/>
      <c r="M741" s="1"/>
      <c r="N741" s="1"/>
      <c r="O741" s="124"/>
      <c r="P741" s="97"/>
      <c r="Q741" s="12"/>
      <c r="R741" s="12"/>
    </row>
    <row r="742" spans="1:18" s="13" customFormat="1">
      <c r="A742" s="1"/>
      <c r="B742" s="1"/>
      <c r="C742" s="1"/>
      <c r="D742" s="5"/>
      <c r="E742" s="1"/>
      <c r="F742" s="1"/>
      <c r="G742" s="1"/>
      <c r="H742" s="1"/>
      <c r="I742" s="1"/>
      <c r="J742" s="1"/>
      <c r="K742" s="1"/>
      <c r="L742" s="1"/>
      <c r="M742" s="1"/>
      <c r="N742" s="1"/>
      <c r="O742" s="124"/>
      <c r="P742" s="97"/>
      <c r="Q742" s="12"/>
      <c r="R742" s="12"/>
    </row>
    <row r="743" spans="1:18" s="13" customFormat="1">
      <c r="A743" s="1"/>
      <c r="B743" s="1"/>
      <c r="C743" s="1"/>
      <c r="D743" s="5"/>
      <c r="E743" s="1"/>
      <c r="F743" s="1"/>
      <c r="G743" s="1"/>
      <c r="H743" s="1"/>
      <c r="I743" s="1"/>
      <c r="J743" s="1"/>
      <c r="K743" s="1"/>
      <c r="L743" s="1"/>
      <c r="M743" s="1"/>
      <c r="N743" s="1"/>
      <c r="O743" s="124"/>
      <c r="P743" s="97"/>
      <c r="Q743" s="12"/>
      <c r="R743" s="12"/>
    </row>
    <row r="744" spans="1:18" s="13" customFormat="1">
      <c r="A744" s="1"/>
      <c r="B744" s="1"/>
      <c r="C744" s="1"/>
      <c r="D744" s="5"/>
      <c r="E744" s="1"/>
      <c r="F744" s="1"/>
      <c r="G744" s="1"/>
      <c r="H744" s="1"/>
      <c r="I744" s="1"/>
      <c r="J744" s="1"/>
      <c r="K744" s="1"/>
      <c r="L744" s="1"/>
      <c r="M744" s="1"/>
      <c r="N744" s="1"/>
      <c r="O744" s="124"/>
      <c r="P744" s="97"/>
      <c r="Q744" s="12"/>
      <c r="R744" s="12"/>
    </row>
    <row r="745" spans="1:18" s="13" customFormat="1">
      <c r="A745" s="1"/>
      <c r="B745" s="1"/>
      <c r="C745" s="1"/>
      <c r="D745" s="5"/>
      <c r="E745" s="1"/>
      <c r="F745" s="1"/>
      <c r="G745" s="1"/>
      <c r="H745" s="1"/>
      <c r="I745" s="1"/>
      <c r="J745" s="1"/>
      <c r="K745" s="1"/>
      <c r="L745" s="1"/>
      <c r="M745" s="1"/>
      <c r="N745" s="1"/>
      <c r="O745" s="124"/>
      <c r="P745" s="97"/>
      <c r="Q745" s="12"/>
      <c r="R745" s="12"/>
    </row>
    <row r="746" spans="1:18" s="13" customFormat="1">
      <c r="A746" s="1"/>
      <c r="B746" s="1"/>
      <c r="C746" s="1"/>
      <c r="D746" s="5"/>
      <c r="E746" s="1"/>
      <c r="F746" s="1"/>
      <c r="G746" s="1"/>
      <c r="H746" s="1"/>
      <c r="I746" s="1"/>
      <c r="J746" s="1"/>
      <c r="K746" s="1"/>
      <c r="L746" s="1"/>
      <c r="M746" s="1"/>
      <c r="N746" s="1"/>
      <c r="O746" s="124"/>
      <c r="P746" s="97"/>
      <c r="Q746" s="12"/>
      <c r="R746" s="12"/>
    </row>
    <row r="747" spans="1:18" s="13" customFormat="1">
      <c r="A747" s="1"/>
      <c r="B747" s="1"/>
      <c r="C747" s="1"/>
      <c r="D747" s="5"/>
      <c r="E747" s="1"/>
      <c r="F747" s="1"/>
      <c r="G747" s="1"/>
      <c r="H747" s="1"/>
      <c r="I747" s="1"/>
      <c r="J747" s="1"/>
      <c r="K747" s="1"/>
      <c r="L747" s="1"/>
      <c r="M747" s="1"/>
      <c r="N747" s="1"/>
      <c r="O747" s="124"/>
      <c r="P747" s="97"/>
      <c r="Q747" s="12"/>
      <c r="R747" s="12"/>
    </row>
    <row r="748" spans="1:18" s="13" customFormat="1">
      <c r="A748" s="1"/>
      <c r="B748" s="1"/>
      <c r="C748" s="1"/>
      <c r="D748" s="5"/>
      <c r="E748" s="1"/>
      <c r="F748" s="1"/>
      <c r="G748" s="1"/>
      <c r="H748" s="1"/>
      <c r="I748" s="1"/>
      <c r="J748" s="1"/>
      <c r="K748" s="1"/>
      <c r="L748" s="1"/>
      <c r="M748" s="1"/>
      <c r="N748" s="1"/>
      <c r="O748" s="124"/>
      <c r="P748" s="97"/>
      <c r="Q748" s="12"/>
      <c r="R748" s="12"/>
    </row>
    <row r="749" spans="1:18" s="13" customFormat="1">
      <c r="A749" s="1"/>
      <c r="B749" s="1"/>
      <c r="C749" s="1"/>
      <c r="D749" s="5"/>
      <c r="E749" s="1"/>
      <c r="F749" s="1"/>
      <c r="G749" s="1"/>
      <c r="H749" s="1"/>
      <c r="I749" s="1"/>
      <c r="J749" s="1"/>
      <c r="K749" s="1"/>
      <c r="L749" s="1"/>
      <c r="M749" s="1"/>
      <c r="N749" s="1"/>
      <c r="O749" s="124"/>
      <c r="P749" s="97"/>
      <c r="Q749" s="12"/>
      <c r="R749" s="12"/>
    </row>
    <row r="750" spans="1:18" s="13" customFormat="1">
      <c r="A750" s="1"/>
      <c r="B750" s="1"/>
      <c r="C750" s="1"/>
      <c r="D750" s="5"/>
      <c r="E750" s="1"/>
      <c r="F750" s="1"/>
      <c r="G750" s="1"/>
      <c r="H750" s="1"/>
      <c r="I750" s="1"/>
      <c r="J750" s="1"/>
      <c r="K750" s="1"/>
      <c r="L750" s="1"/>
      <c r="M750" s="1"/>
      <c r="N750" s="1"/>
      <c r="O750" s="124"/>
      <c r="P750" s="97"/>
      <c r="Q750" s="12"/>
      <c r="R750" s="12"/>
    </row>
    <row r="751" spans="1:18" s="13" customFormat="1">
      <c r="A751" s="1"/>
      <c r="B751" s="1"/>
      <c r="C751" s="1"/>
      <c r="D751" s="5"/>
      <c r="E751" s="1"/>
      <c r="F751" s="1"/>
      <c r="G751" s="1"/>
      <c r="H751" s="1"/>
      <c r="I751" s="1"/>
      <c r="J751" s="1"/>
      <c r="K751" s="1"/>
      <c r="L751" s="1"/>
      <c r="M751" s="1"/>
      <c r="N751" s="1"/>
      <c r="O751" s="124"/>
      <c r="P751" s="97"/>
      <c r="Q751" s="12"/>
      <c r="R751" s="12"/>
    </row>
    <row r="752" spans="1:18" s="13" customFormat="1">
      <c r="A752" s="1"/>
      <c r="B752" s="1"/>
      <c r="C752" s="1"/>
      <c r="D752" s="5"/>
      <c r="E752" s="1"/>
      <c r="F752" s="1"/>
      <c r="G752" s="1"/>
      <c r="H752" s="1"/>
      <c r="I752" s="1"/>
      <c r="J752" s="1"/>
      <c r="K752" s="1"/>
      <c r="L752" s="1"/>
      <c r="M752" s="1"/>
      <c r="N752" s="1"/>
      <c r="O752" s="124"/>
      <c r="P752" s="97"/>
      <c r="Q752" s="12"/>
      <c r="R752" s="12"/>
    </row>
    <row r="753" spans="1:18" s="13" customFormat="1">
      <c r="A753" s="1"/>
      <c r="B753" s="1"/>
      <c r="C753" s="1"/>
      <c r="D753" s="5"/>
      <c r="E753" s="1"/>
      <c r="F753" s="1"/>
      <c r="G753" s="1"/>
      <c r="H753" s="1"/>
      <c r="I753" s="1"/>
      <c r="J753" s="1"/>
      <c r="K753" s="1"/>
      <c r="L753" s="1"/>
      <c r="M753" s="1"/>
      <c r="N753" s="1"/>
      <c r="O753" s="124"/>
      <c r="P753" s="97"/>
      <c r="Q753" s="12"/>
      <c r="R753" s="12"/>
    </row>
    <row r="754" spans="1:18" s="13" customFormat="1">
      <c r="A754" s="1"/>
      <c r="B754" s="1"/>
      <c r="C754" s="1"/>
      <c r="D754" s="5"/>
      <c r="E754" s="1"/>
      <c r="F754" s="1"/>
      <c r="G754" s="1"/>
      <c r="H754" s="1"/>
      <c r="I754" s="1"/>
      <c r="J754" s="1"/>
      <c r="K754" s="1"/>
      <c r="L754" s="1"/>
      <c r="M754" s="1"/>
      <c r="N754" s="1"/>
      <c r="O754" s="124"/>
      <c r="P754" s="97"/>
      <c r="Q754" s="12"/>
      <c r="R754" s="12"/>
    </row>
    <row r="755" spans="1:18" s="13" customFormat="1">
      <c r="A755" s="1"/>
      <c r="B755" s="1"/>
      <c r="C755" s="1"/>
      <c r="D755" s="5"/>
      <c r="E755" s="1"/>
      <c r="F755" s="1"/>
      <c r="G755" s="1"/>
      <c r="H755" s="1"/>
      <c r="I755" s="1"/>
      <c r="J755" s="1"/>
      <c r="K755" s="1"/>
      <c r="L755" s="1"/>
      <c r="M755" s="1"/>
      <c r="N755" s="1"/>
      <c r="O755" s="124"/>
      <c r="P755" s="97"/>
      <c r="Q755" s="12"/>
      <c r="R755" s="12"/>
    </row>
    <row r="756" spans="1:18" s="13" customFormat="1">
      <c r="A756" s="1"/>
      <c r="B756" s="1"/>
      <c r="C756" s="1"/>
      <c r="D756" s="5"/>
      <c r="E756" s="1"/>
      <c r="F756" s="1"/>
      <c r="G756" s="1"/>
      <c r="H756" s="1"/>
      <c r="I756" s="1"/>
      <c r="J756" s="1"/>
      <c r="K756" s="1"/>
      <c r="L756" s="1"/>
      <c r="M756" s="1"/>
      <c r="N756" s="1"/>
      <c r="O756" s="124"/>
      <c r="P756" s="97"/>
      <c r="Q756" s="12"/>
      <c r="R756" s="12"/>
    </row>
    <row r="757" spans="1:18" s="13" customFormat="1">
      <c r="A757" s="1"/>
      <c r="B757" s="1"/>
      <c r="C757" s="1"/>
      <c r="D757" s="5"/>
      <c r="E757" s="1"/>
      <c r="F757" s="1"/>
      <c r="G757" s="1"/>
      <c r="H757" s="1"/>
      <c r="I757" s="1"/>
      <c r="J757" s="1"/>
      <c r="K757" s="1"/>
      <c r="L757" s="1"/>
      <c r="M757" s="1"/>
      <c r="N757" s="1"/>
      <c r="O757" s="124"/>
      <c r="P757" s="97"/>
      <c r="Q757" s="12"/>
      <c r="R757" s="12"/>
    </row>
    <row r="758" spans="1:18" s="13" customFormat="1">
      <c r="A758" s="1"/>
      <c r="B758" s="1"/>
      <c r="C758" s="1"/>
      <c r="D758" s="5"/>
      <c r="E758" s="1"/>
      <c r="F758" s="1"/>
      <c r="G758" s="1"/>
      <c r="H758" s="1"/>
      <c r="I758" s="1"/>
      <c r="J758" s="1"/>
      <c r="K758" s="1"/>
      <c r="L758" s="1"/>
      <c r="M758" s="1"/>
      <c r="N758" s="1"/>
      <c r="O758" s="124"/>
      <c r="P758" s="97"/>
      <c r="Q758" s="12"/>
      <c r="R758" s="12"/>
    </row>
    <row r="759" spans="1:18" s="13" customFormat="1">
      <c r="A759" s="1"/>
      <c r="B759" s="1"/>
      <c r="C759" s="1"/>
      <c r="D759" s="5"/>
      <c r="E759" s="1"/>
      <c r="F759" s="1"/>
      <c r="G759" s="1"/>
      <c r="H759" s="1"/>
      <c r="I759" s="1"/>
      <c r="J759" s="1"/>
      <c r="K759" s="1"/>
      <c r="L759" s="1"/>
      <c r="M759" s="1"/>
      <c r="N759" s="1"/>
      <c r="O759" s="124"/>
      <c r="P759" s="97"/>
      <c r="Q759" s="12"/>
      <c r="R759" s="12"/>
    </row>
    <row r="760" spans="1:18" s="13" customFormat="1">
      <c r="A760" s="1"/>
      <c r="B760" s="1"/>
      <c r="C760" s="1"/>
      <c r="D760" s="5"/>
      <c r="E760" s="1"/>
      <c r="F760" s="1"/>
      <c r="G760" s="1"/>
      <c r="H760" s="1"/>
      <c r="I760" s="1"/>
      <c r="J760" s="1"/>
      <c r="K760" s="1"/>
      <c r="L760" s="1"/>
      <c r="M760" s="1"/>
      <c r="N760" s="1"/>
      <c r="O760" s="124"/>
      <c r="P760" s="97"/>
      <c r="Q760" s="12"/>
      <c r="R760" s="12"/>
    </row>
    <row r="761" spans="1:18" s="13" customFormat="1">
      <c r="A761" s="1"/>
      <c r="B761" s="1"/>
      <c r="C761" s="1"/>
      <c r="D761" s="5"/>
      <c r="E761" s="1"/>
      <c r="F761" s="1"/>
      <c r="G761" s="1"/>
      <c r="H761" s="1"/>
      <c r="I761" s="1"/>
      <c r="J761" s="1"/>
      <c r="K761" s="1"/>
      <c r="L761" s="1"/>
      <c r="M761" s="1"/>
      <c r="N761" s="1"/>
      <c r="O761" s="124"/>
      <c r="P761" s="97"/>
      <c r="Q761" s="12"/>
      <c r="R761" s="12"/>
    </row>
    <row r="762" spans="1:18" s="13" customFormat="1">
      <c r="A762" s="1"/>
      <c r="B762" s="1"/>
      <c r="C762" s="1"/>
      <c r="D762" s="5"/>
      <c r="E762" s="1"/>
      <c r="F762" s="1"/>
      <c r="G762" s="1"/>
      <c r="H762" s="1"/>
      <c r="I762" s="1"/>
      <c r="J762" s="1"/>
      <c r="K762" s="1"/>
      <c r="L762" s="1"/>
      <c r="M762" s="1"/>
      <c r="N762" s="1"/>
      <c r="O762" s="124"/>
      <c r="P762" s="97"/>
      <c r="Q762" s="12"/>
      <c r="R762" s="12"/>
    </row>
    <row r="763" spans="1:18" s="13" customFormat="1">
      <c r="A763" s="1"/>
      <c r="B763" s="1"/>
      <c r="C763" s="1"/>
      <c r="D763" s="5"/>
      <c r="E763" s="1"/>
      <c r="F763" s="1"/>
      <c r="G763" s="1"/>
      <c r="H763" s="1"/>
      <c r="I763" s="1"/>
      <c r="J763" s="1"/>
      <c r="K763" s="1"/>
      <c r="L763" s="1"/>
      <c r="M763" s="1"/>
      <c r="N763" s="1"/>
      <c r="O763" s="124"/>
      <c r="P763" s="97"/>
      <c r="Q763" s="12"/>
      <c r="R763" s="12"/>
    </row>
    <row r="764" spans="1:18" s="13" customFormat="1">
      <c r="A764" s="1"/>
      <c r="B764" s="1"/>
      <c r="C764" s="1"/>
      <c r="D764" s="5"/>
      <c r="E764" s="1"/>
      <c r="F764" s="1"/>
      <c r="G764" s="1"/>
      <c r="H764" s="1"/>
      <c r="I764" s="1"/>
      <c r="J764" s="1"/>
      <c r="K764" s="1"/>
      <c r="L764" s="1"/>
      <c r="M764" s="1"/>
      <c r="N764" s="1"/>
      <c r="O764" s="124"/>
      <c r="P764" s="97"/>
      <c r="Q764" s="12"/>
      <c r="R764" s="12"/>
    </row>
    <row r="765" spans="1:18" s="13" customFormat="1">
      <c r="A765" s="1"/>
      <c r="B765" s="1"/>
      <c r="C765" s="1"/>
      <c r="D765" s="5"/>
      <c r="E765" s="1"/>
      <c r="F765" s="1"/>
      <c r="G765" s="1"/>
      <c r="H765" s="1"/>
      <c r="I765" s="1"/>
      <c r="J765" s="1"/>
      <c r="K765" s="1"/>
      <c r="L765" s="1"/>
      <c r="M765" s="1"/>
      <c r="N765" s="1"/>
      <c r="O765" s="124"/>
      <c r="P765" s="97"/>
      <c r="Q765" s="12"/>
      <c r="R765" s="12"/>
    </row>
    <row r="766" spans="1:18" s="13" customFormat="1">
      <c r="A766" s="1"/>
      <c r="B766" s="1"/>
      <c r="C766" s="1"/>
      <c r="D766" s="5"/>
      <c r="E766" s="1"/>
      <c r="F766" s="1"/>
      <c r="G766" s="1"/>
      <c r="H766" s="1"/>
      <c r="I766" s="1"/>
      <c r="J766" s="1"/>
      <c r="K766" s="1"/>
      <c r="L766" s="1"/>
      <c r="M766" s="1"/>
      <c r="N766" s="1"/>
      <c r="O766" s="124"/>
      <c r="P766" s="97"/>
      <c r="Q766" s="12"/>
      <c r="R766" s="12"/>
    </row>
    <row r="767" spans="1:18" s="13" customFormat="1">
      <c r="A767" s="1"/>
      <c r="B767" s="1"/>
      <c r="C767" s="1"/>
      <c r="D767" s="5"/>
      <c r="E767" s="1"/>
      <c r="F767" s="1"/>
      <c r="G767" s="1"/>
      <c r="H767" s="1"/>
      <c r="I767" s="1"/>
      <c r="J767" s="1"/>
      <c r="K767" s="1"/>
      <c r="L767" s="1"/>
      <c r="M767" s="1"/>
      <c r="N767" s="1"/>
      <c r="O767" s="124"/>
      <c r="P767" s="97"/>
      <c r="Q767" s="12"/>
      <c r="R767" s="12"/>
    </row>
    <row r="768" spans="1:18" s="13" customFormat="1">
      <c r="A768" s="1"/>
      <c r="B768" s="1"/>
      <c r="C768" s="1"/>
      <c r="D768" s="5"/>
      <c r="E768" s="1"/>
      <c r="F768" s="1"/>
      <c r="G768" s="1"/>
      <c r="H768" s="1"/>
      <c r="I768" s="1"/>
      <c r="J768" s="1"/>
      <c r="K768" s="1"/>
      <c r="L768" s="1"/>
      <c r="M768" s="1"/>
      <c r="N768" s="1"/>
      <c r="O768" s="124"/>
      <c r="P768" s="97"/>
      <c r="Q768" s="12"/>
      <c r="R768" s="12"/>
    </row>
    <row r="769" spans="1:18" s="13" customFormat="1">
      <c r="A769" s="1"/>
      <c r="B769" s="1"/>
      <c r="C769" s="1"/>
      <c r="D769" s="5"/>
      <c r="E769" s="1"/>
      <c r="F769" s="1"/>
      <c r="G769" s="1"/>
      <c r="H769" s="1"/>
      <c r="I769" s="1"/>
      <c r="J769" s="1"/>
      <c r="K769" s="1"/>
      <c r="L769" s="1"/>
      <c r="M769" s="1"/>
      <c r="N769" s="1"/>
      <c r="O769" s="124"/>
      <c r="P769" s="97"/>
      <c r="Q769" s="12"/>
      <c r="R769" s="12"/>
    </row>
    <row r="770" spans="1:18" s="13" customFormat="1">
      <c r="A770" s="1"/>
      <c r="B770" s="1"/>
      <c r="C770" s="1"/>
      <c r="D770" s="5"/>
      <c r="E770" s="1"/>
      <c r="F770" s="1"/>
      <c r="G770" s="1"/>
      <c r="H770" s="1"/>
      <c r="I770" s="1"/>
      <c r="J770" s="1"/>
      <c r="K770" s="1"/>
      <c r="L770" s="1"/>
      <c r="M770" s="1"/>
      <c r="N770" s="1"/>
      <c r="O770" s="124"/>
      <c r="P770" s="97"/>
      <c r="Q770" s="12"/>
      <c r="R770" s="12"/>
    </row>
    <row r="771" spans="1:18" s="13" customFormat="1">
      <c r="A771" s="1"/>
      <c r="B771" s="1"/>
      <c r="C771" s="1"/>
      <c r="D771" s="5"/>
      <c r="E771" s="1"/>
      <c r="F771" s="1"/>
      <c r="G771" s="1"/>
      <c r="H771" s="1"/>
      <c r="I771" s="1"/>
      <c r="J771" s="1"/>
      <c r="K771" s="1"/>
      <c r="L771" s="1"/>
      <c r="M771" s="1"/>
      <c r="N771" s="1"/>
      <c r="O771" s="124"/>
      <c r="P771" s="97"/>
      <c r="Q771" s="12"/>
      <c r="R771" s="12"/>
    </row>
    <row r="772" spans="1:18" s="13" customFormat="1">
      <c r="A772" s="1"/>
      <c r="B772" s="1"/>
      <c r="C772" s="1"/>
      <c r="D772" s="5"/>
      <c r="E772" s="1"/>
      <c r="F772" s="1"/>
      <c r="G772" s="1"/>
      <c r="H772" s="1"/>
      <c r="I772" s="1"/>
      <c r="J772" s="1"/>
      <c r="K772" s="1"/>
      <c r="L772" s="1"/>
      <c r="M772" s="1"/>
      <c r="N772" s="1"/>
      <c r="O772" s="124"/>
      <c r="P772" s="97"/>
      <c r="Q772" s="12"/>
      <c r="R772" s="12"/>
    </row>
    <row r="773" spans="1:18" s="13" customFormat="1">
      <c r="A773" s="1"/>
      <c r="B773" s="1"/>
      <c r="C773" s="1"/>
      <c r="D773" s="5"/>
      <c r="E773" s="1"/>
      <c r="F773" s="1"/>
      <c r="G773" s="1"/>
      <c r="H773" s="1"/>
      <c r="I773" s="1"/>
      <c r="J773" s="1"/>
      <c r="K773" s="1"/>
      <c r="L773" s="1"/>
      <c r="M773" s="1"/>
      <c r="N773" s="1"/>
      <c r="O773" s="124"/>
      <c r="P773" s="97"/>
      <c r="Q773" s="12"/>
      <c r="R773" s="12"/>
    </row>
    <row r="774" spans="1:18" s="13" customFormat="1">
      <c r="A774" s="1"/>
      <c r="B774" s="1"/>
      <c r="C774" s="1"/>
      <c r="D774" s="5"/>
      <c r="E774" s="1"/>
      <c r="F774" s="1"/>
      <c r="G774" s="1"/>
      <c r="H774" s="1"/>
      <c r="I774" s="1"/>
      <c r="J774" s="1"/>
      <c r="K774" s="1"/>
      <c r="L774" s="1"/>
      <c r="M774" s="1"/>
      <c r="N774" s="1"/>
      <c r="O774" s="124"/>
      <c r="P774" s="97"/>
      <c r="Q774" s="12"/>
      <c r="R774" s="12"/>
    </row>
    <row r="775" spans="1:18" s="13" customFormat="1">
      <c r="A775" s="1"/>
      <c r="B775" s="1"/>
      <c r="C775" s="1"/>
      <c r="D775" s="5"/>
      <c r="E775" s="1"/>
      <c r="F775" s="1"/>
      <c r="G775" s="1"/>
      <c r="H775" s="1"/>
      <c r="I775" s="1"/>
      <c r="J775" s="1"/>
      <c r="K775" s="1"/>
      <c r="L775" s="1"/>
      <c r="M775" s="1"/>
      <c r="N775" s="1"/>
      <c r="O775" s="124"/>
      <c r="P775" s="97"/>
      <c r="Q775" s="12"/>
      <c r="R775" s="12"/>
    </row>
    <row r="776" spans="1:18" s="13" customFormat="1">
      <c r="A776" s="1"/>
      <c r="B776" s="1"/>
      <c r="C776" s="1"/>
      <c r="D776" s="5"/>
      <c r="E776" s="1"/>
      <c r="F776" s="1"/>
      <c r="G776" s="1"/>
      <c r="H776" s="1"/>
      <c r="I776" s="1"/>
      <c r="J776" s="1"/>
      <c r="K776" s="1"/>
      <c r="L776" s="1"/>
      <c r="M776" s="1"/>
      <c r="N776" s="1"/>
      <c r="O776" s="124"/>
      <c r="P776" s="97"/>
      <c r="Q776" s="12"/>
      <c r="R776" s="12"/>
    </row>
    <row r="777" spans="1:18" s="13" customFormat="1">
      <c r="A777" s="1"/>
      <c r="B777" s="1"/>
      <c r="C777" s="1"/>
      <c r="D777" s="5"/>
      <c r="E777" s="1"/>
      <c r="F777" s="1"/>
      <c r="G777" s="1"/>
      <c r="H777" s="1"/>
      <c r="I777" s="1"/>
      <c r="J777" s="1"/>
      <c r="K777" s="1"/>
      <c r="L777" s="1"/>
      <c r="M777" s="1"/>
      <c r="N777" s="1"/>
      <c r="O777" s="124"/>
      <c r="P777" s="97"/>
      <c r="Q777" s="12"/>
      <c r="R777" s="12"/>
    </row>
    <row r="778" spans="1:18" s="13" customFormat="1">
      <c r="A778" s="1"/>
      <c r="B778" s="1"/>
      <c r="C778" s="1"/>
      <c r="D778" s="5"/>
      <c r="E778" s="1"/>
      <c r="F778" s="1"/>
      <c r="G778" s="1"/>
      <c r="H778" s="1"/>
      <c r="I778" s="1"/>
      <c r="J778" s="1"/>
      <c r="K778" s="1"/>
      <c r="L778" s="1"/>
      <c r="M778" s="1"/>
      <c r="N778" s="1"/>
      <c r="O778" s="124"/>
      <c r="P778" s="97"/>
      <c r="Q778" s="12"/>
      <c r="R778" s="12"/>
    </row>
    <row r="779" spans="1:18" s="13" customFormat="1">
      <c r="A779" s="1"/>
      <c r="B779" s="1"/>
      <c r="C779" s="1"/>
      <c r="D779" s="5"/>
      <c r="E779" s="1"/>
      <c r="F779" s="1"/>
      <c r="G779" s="1"/>
      <c r="H779" s="1"/>
      <c r="I779" s="1"/>
      <c r="J779" s="1"/>
      <c r="K779" s="1"/>
      <c r="L779" s="1"/>
      <c r="M779" s="1"/>
      <c r="N779" s="1"/>
      <c r="O779" s="124"/>
      <c r="P779" s="97"/>
      <c r="Q779" s="12"/>
      <c r="R779" s="12"/>
    </row>
    <row r="780" spans="1:18" s="13" customFormat="1">
      <c r="A780" s="1"/>
      <c r="B780" s="1"/>
      <c r="C780" s="1"/>
      <c r="D780" s="5"/>
      <c r="E780" s="1"/>
      <c r="F780" s="1"/>
      <c r="G780" s="1"/>
      <c r="H780" s="1"/>
      <c r="I780" s="1"/>
      <c r="J780" s="1"/>
      <c r="K780" s="1"/>
      <c r="L780" s="1"/>
      <c r="M780" s="1"/>
      <c r="N780" s="1"/>
      <c r="O780" s="124"/>
      <c r="P780" s="97"/>
      <c r="Q780" s="12"/>
      <c r="R780" s="12"/>
    </row>
    <row r="781" spans="1:18" s="13" customFormat="1">
      <c r="A781" s="1"/>
      <c r="B781" s="1"/>
      <c r="C781" s="1"/>
      <c r="D781" s="5"/>
      <c r="E781" s="1"/>
      <c r="F781" s="1"/>
      <c r="G781" s="1"/>
      <c r="H781" s="1"/>
      <c r="I781" s="1"/>
      <c r="J781" s="1"/>
      <c r="K781" s="1"/>
      <c r="L781" s="1"/>
      <c r="M781" s="1"/>
      <c r="N781" s="1"/>
      <c r="O781" s="124"/>
      <c r="P781" s="97"/>
      <c r="Q781" s="12"/>
      <c r="R781" s="12"/>
    </row>
    <row r="782" spans="1:18" s="13" customFormat="1">
      <c r="A782" s="1"/>
      <c r="B782" s="1"/>
      <c r="C782" s="1"/>
      <c r="D782" s="5"/>
      <c r="E782" s="1"/>
      <c r="F782" s="1"/>
      <c r="G782" s="1"/>
      <c r="H782" s="1"/>
      <c r="I782" s="1"/>
      <c r="J782" s="1"/>
      <c r="K782" s="1"/>
      <c r="L782" s="1"/>
      <c r="M782" s="1"/>
      <c r="N782" s="1"/>
      <c r="O782" s="124"/>
      <c r="P782" s="97"/>
      <c r="Q782" s="12"/>
      <c r="R782" s="12"/>
    </row>
    <row r="783" spans="1:18" s="13" customFormat="1">
      <c r="A783" s="1"/>
      <c r="B783" s="1"/>
      <c r="C783" s="1"/>
      <c r="D783" s="5"/>
      <c r="E783" s="1"/>
      <c r="F783" s="1"/>
      <c r="G783" s="1"/>
      <c r="H783" s="1"/>
      <c r="I783" s="1"/>
      <c r="J783" s="1"/>
      <c r="K783" s="1"/>
      <c r="L783" s="1"/>
      <c r="M783" s="1"/>
      <c r="N783" s="1"/>
      <c r="O783" s="124"/>
      <c r="P783" s="97"/>
      <c r="Q783" s="12"/>
      <c r="R783" s="12"/>
    </row>
    <row r="784" spans="1:18" s="13" customFormat="1">
      <c r="A784" s="1"/>
      <c r="B784" s="1"/>
      <c r="C784" s="1"/>
      <c r="D784" s="5"/>
      <c r="E784" s="1"/>
      <c r="F784" s="1"/>
      <c r="G784" s="1"/>
      <c r="H784" s="1"/>
      <c r="I784" s="1"/>
      <c r="J784" s="1"/>
      <c r="K784" s="1"/>
      <c r="L784" s="1"/>
      <c r="M784" s="1"/>
      <c r="N784" s="1"/>
      <c r="O784" s="124"/>
      <c r="P784" s="97"/>
      <c r="Q784" s="12"/>
      <c r="R784" s="12"/>
    </row>
    <row r="785" spans="1:18" s="13" customFormat="1">
      <c r="A785" s="1"/>
      <c r="B785" s="1"/>
      <c r="C785" s="1"/>
      <c r="D785" s="5"/>
      <c r="E785" s="1"/>
      <c r="F785" s="1"/>
      <c r="G785" s="1"/>
      <c r="H785" s="1"/>
      <c r="I785" s="1"/>
      <c r="J785" s="1"/>
      <c r="K785" s="1"/>
      <c r="L785" s="1"/>
      <c r="M785" s="1"/>
      <c r="N785" s="1"/>
      <c r="O785" s="124"/>
      <c r="P785" s="97"/>
      <c r="Q785" s="12"/>
      <c r="R785" s="12"/>
    </row>
    <row r="786" spans="1:18" s="13" customFormat="1">
      <c r="A786" s="1"/>
      <c r="B786" s="1"/>
      <c r="C786" s="1"/>
      <c r="D786" s="5"/>
      <c r="E786" s="1"/>
      <c r="F786" s="1"/>
      <c r="G786" s="1"/>
      <c r="H786" s="1"/>
      <c r="I786" s="1"/>
      <c r="J786" s="1"/>
      <c r="K786" s="1"/>
      <c r="L786" s="1"/>
      <c r="M786" s="1"/>
      <c r="N786" s="1"/>
      <c r="O786" s="124"/>
      <c r="P786" s="97"/>
      <c r="Q786" s="12"/>
      <c r="R786" s="12"/>
    </row>
    <row r="787" spans="1:18" s="13" customFormat="1">
      <c r="A787" s="1"/>
      <c r="B787" s="1"/>
      <c r="C787" s="1"/>
      <c r="D787" s="5"/>
      <c r="E787" s="1"/>
      <c r="F787" s="1"/>
      <c r="G787" s="1"/>
      <c r="H787" s="1"/>
      <c r="I787" s="1"/>
      <c r="J787" s="1"/>
      <c r="K787" s="1"/>
      <c r="L787" s="1"/>
      <c r="M787" s="1"/>
      <c r="N787" s="1"/>
      <c r="O787" s="124"/>
      <c r="P787" s="97"/>
      <c r="Q787" s="12"/>
      <c r="R787" s="12"/>
    </row>
    <row r="788" spans="1:18" s="13" customFormat="1">
      <c r="A788" s="1"/>
      <c r="B788" s="1"/>
      <c r="C788" s="1"/>
      <c r="D788" s="5"/>
      <c r="E788" s="1"/>
      <c r="F788" s="1"/>
      <c r="G788" s="1"/>
      <c r="H788" s="1"/>
      <c r="I788" s="1"/>
      <c r="J788" s="1"/>
      <c r="K788" s="1"/>
      <c r="L788" s="1"/>
      <c r="M788" s="1"/>
      <c r="N788" s="1"/>
      <c r="O788" s="124"/>
      <c r="P788" s="97"/>
      <c r="Q788" s="12"/>
      <c r="R788" s="12"/>
    </row>
    <row r="789" spans="1:18" s="13" customFormat="1">
      <c r="A789" s="1"/>
      <c r="B789" s="1"/>
      <c r="C789" s="1"/>
      <c r="D789" s="5"/>
      <c r="E789" s="1"/>
      <c r="F789" s="1"/>
      <c r="G789" s="1"/>
      <c r="H789" s="1"/>
      <c r="I789" s="1"/>
      <c r="J789" s="1"/>
      <c r="K789" s="1"/>
      <c r="L789" s="1"/>
      <c r="M789" s="1"/>
      <c r="N789" s="1"/>
      <c r="O789" s="124"/>
      <c r="P789" s="97"/>
      <c r="Q789" s="12"/>
      <c r="R789" s="12"/>
    </row>
    <row r="790" spans="1:18" s="13" customFormat="1">
      <c r="A790" s="1"/>
      <c r="B790" s="1"/>
      <c r="C790" s="1"/>
      <c r="D790" s="5"/>
      <c r="E790" s="1"/>
      <c r="F790" s="1"/>
      <c r="G790" s="1"/>
      <c r="H790" s="1"/>
      <c r="I790" s="1"/>
      <c r="J790" s="1"/>
      <c r="K790" s="1"/>
      <c r="L790" s="1"/>
      <c r="M790" s="1"/>
      <c r="N790" s="1"/>
      <c r="O790" s="124"/>
      <c r="P790" s="97"/>
      <c r="Q790" s="12"/>
      <c r="R790" s="12"/>
    </row>
    <row r="791" spans="1:18" s="13" customFormat="1">
      <c r="A791" s="1"/>
      <c r="B791" s="1"/>
      <c r="C791" s="1"/>
      <c r="D791" s="5"/>
      <c r="E791" s="1"/>
      <c r="F791" s="1"/>
      <c r="G791" s="1"/>
      <c r="H791" s="1"/>
      <c r="I791" s="1"/>
      <c r="J791" s="1"/>
      <c r="K791" s="1"/>
      <c r="L791" s="1"/>
      <c r="M791" s="1"/>
      <c r="N791" s="1"/>
      <c r="O791" s="124"/>
      <c r="P791" s="97"/>
      <c r="Q791" s="12"/>
      <c r="R791" s="12"/>
    </row>
    <row r="792" spans="1:18" s="13" customFormat="1">
      <c r="A792" s="1"/>
      <c r="B792" s="1"/>
      <c r="C792" s="1"/>
      <c r="D792" s="5"/>
      <c r="E792" s="1"/>
      <c r="F792" s="1"/>
      <c r="G792" s="1"/>
      <c r="H792" s="1"/>
      <c r="I792" s="1"/>
      <c r="J792" s="1"/>
      <c r="K792" s="1"/>
      <c r="L792" s="1"/>
      <c r="M792" s="1"/>
      <c r="N792" s="1"/>
      <c r="O792" s="124"/>
      <c r="P792" s="97"/>
      <c r="Q792" s="12"/>
      <c r="R792" s="12"/>
    </row>
    <row r="793" spans="1:18" s="13" customFormat="1">
      <c r="A793" s="1"/>
      <c r="B793" s="1"/>
      <c r="C793" s="1"/>
      <c r="D793" s="5"/>
      <c r="E793" s="1"/>
      <c r="F793" s="1"/>
      <c r="G793" s="1"/>
      <c r="H793" s="1"/>
      <c r="I793" s="1"/>
      <c r="J793" s="1"/>
      <c r="K793" s="1"/>
      <c r="L793" s="1"/>
      <c r="M793" s="1"/>
      <c r="N793" s="1"/>
      <c r="O793" s="124"/>
      <c r="P793" s="97"/>
      <c r="Q793" s="12"/>
      <c r="R793" s="12"/>
    </row>
    <row r="794" spans="1:18" s="13" customFormat="1">
      <c r="A794" s="1"/>
      <c r="B794" s="1"/>
      <c r="C794" s="1"/>
      <c r="D794" s="5"/>
      <c r="E794" s="1"/>
      <c r="F794" s="1"/>
      <c r="G794" s="1"/>
      <c r="H794" s="1"/>
      <c r="I794" s="1"/>
      <c r="J794" s="1"/>
      <c r="K794" s="1"/>
      <c r="L794" s="1"/>
      <c r="M794" s="1"/>
      <c r="N794" s="1"/>
      <c r="O794" s="124"/>
      <c r="P794" s="97"/>
      <c r="Q794" s="12"/>
      <c r="R794" s="12"/>
    </row>
    <row r="795" spans="1:18" s="13" customFormat="1">
      <c r="A795" s="1"/>
      <c r="B795" s="1"/>
      <c r="C795" s="1"/>
      <c r="D795" s="5"/>
      <c r="E795" s="1"/>
      <c r="F795" s="1"/>
      <c r="G795" s="1"/>
      <c r="H795" s="1"/>
      <c r="I795" s="1"/>
      <c r="J795" s="1"/>
      <c r="K795" s="1"/>
      <c r="L795" s="1"/>
      <c r="M795" s="1"/>
      <c r="N795" s="1"/>
      <c r="O795" s="124"/>
      <c r="P795" s="97"/>
      <c r="Q795" s="12"/>
      <c r="R795" s="12"/>
    </row>
    <row r="796" spans="1:18" s="13" customFormat="1">
      <c r="A796" s="1"/>
      <c r="B796" s="1"/>
      <c r="C796" s="1"/>
      <c r="D796" s="5"/>
      <c r="E796" s="1"/>
      <c r="F796" s="1"/>
      <c r="G796" s="1"/>
      <c r="H796" s="1"/>
      <c r="I796" s="1"/>
      <c r="J796" s="1"/>
      <c r="K796" s="1"/>
      <c r="L796" s="1"/>
      <c r="M796" s="1"/>
      <c r="N796" s="1"/>
      <c r="O796" s="124"/>
      <c r="P796" s="97"/>
      <c r="Q796" s="12"/>
      <c r="R796" s="12"/>
    </row>
    <row r="797" spans="1:18" s="13" customFormat="1">
      <c r="A797" s="1"/>
      <c r="B797" s="1"/>
      <c r="C797" s="1"/>
      <c r="D797" s="5"/>
      <c r="E797" s="1"/>
      <c r="F797" s="1"/>
      <c r="G797" s="1"/>
      <c r="H797" s="1"/>
      <c r="I797" s="1"/>
      <c r="J797" s="1"/>
      <c r="K797" s="1"/>
      <c r="L797" s="1"/>
      <c r="M797" s="1"/>
      <c r="N797" s="1"/>
      <c r="O797" s="124"/>
      <c r="P797" s="97"/>
      <c r="Q797" s="12"/>
      <c r="R797" s="12"/>
    </row>
    <row r="798" spans="1:18" s="13" customFormat="1">
      <c r="A798" s="1"/>
      <c r="B798" s="1"/>
      <c r="C798" s="1"/>
      <c r="D798" s="5"/>
      <c r="E798" s="1"/>
      <c r="F798" s="1"/>
      <c r="G798" s="1"/>
      <c r="H798" s="1"/>
      <c r="I798" s="1"/>
      <c r="J798" s="1"/>
      <c r="K798" s="1"/>
      <c r="L798" s="1"/>
      <c r="M798" s="1"/>
      <c r="N798" s="1"/>
      <c r="O798" s="124"/>
      <c r="P798" s="97"/>
      <c r="Q798" s="12"/>
      <c r="R798" s="12"/>
    </row>
    <row r="799" spans="1:18" s="13" customFormat="1">
      <c r="A799" s="1"/>
      <c r="B799" s="1"/>
      <c r="C799" s="1"/>
      <c r="D799" s="5"/>
      <c r="E799" s="1"/>
      <c r="F799" s="1"/>
      <c r="G799" s="1"/>
      <c r="H799" s="1"/>
      <c r="I799" s="1"/>
      <c r="J799" s="1"/>
      <c r="K799" s="1"/>
      <c r="L799" s="1"/>
      <c r="M799" s="1"/>
      <c r="N799" s="1"/>
      <c r="O799" s="124"/>
      <c r="P799" s="97"/>
      <c r="Q799" s="12"/>
      <c r="R799" s="12"/>
    </row>
    <row r="800" spans="1:18" s="13" customFormat="1">
      <c r="A800" s="1"/>
      <c r="B800" s="1"/>
      <c r="C800" s="1"/>
      <c r="D800" s="5"/>
      <c r="E800" s="1"/>
      <c r="F800" s="1"/>
      <c r="G800" s="1"/>
      <c r="H800" s="1"/>
      <c r="I800" s="1"/>
      <c r="J800" s="1"/>
      <c r="K800" s="1"/>
      <c r="L800" s="1"/>
      <c r="M800" s="1"/>
      <c r="N800" s="1"/>
      <c r="O800" s="124"/>
      <c r="P800" s="97"/>
      <c r="Q800" s="12"/>
      <c r="R800" s="12"/>
    </row>
    <row r="801" spans="1:18" s="13" customFormat="1">
      <c r="A801" s="1"/>
      <c r="B801" s="1"/>
      <c r="C801" s="1"/>
      <c r="D801" s="5"/>
      <c r="E801" s="1"/>
      <c r="F801" s="1"/>
      <c r="G801" s="1"/>
      <c r="H801" s="1"/>
      <c r="I801" s="1"/>
      <c r="J801" s="1"/>
      <c r="K801" s="1"/>
      <c r="L801" s="1"/>
      <c r="M801" s="1"/>
      <c r="N801" s="1"/>
      <c r="O801" s="124"/>
      <c r="P801" s="97"/>
      <c r="Q801" s="12"/>
      <c r="R801" s="12"/>
    </row>
    <row r="802" spans="1:18" s="13" customFormat="1">
      <c r="A802" s="1"/>
      <c r="B802" s="1"/>
      <c r="C802" s="1"/>
      <c r="D802" s="5"/>
      <c r="E802" s="1"/>
      <c r="F802" s="1"/>
      <c r="G802" s="1"/>
      <c r="H802" s="1"/>
      <c r="I802" s="1"/>
      <c r="J802" s="1"/>
      <c r="K802" s="1"/>
      <c r="L802" s="1"/>
      <c r="M802" s="1"/>
      <c r="N802" s="1"/>
      <c r="O802" s="124"/>
      <c r="P802" s="97"/>
      <c r="Q802" s="12"/>
      <c r="R802" s="12"/>
    </row>
    <row r="803" spans="1:18" s="13" customFormat="1">
      <c r="A803" s="1"/>
      <c r="B803" s="1"/>
      <c r="C803" s="1"/>
      <c r="D803" s="5"/>
      <c r="E803" s="1"/>
      <c r="F803" s="1"/>
      <c r="G803" s="1"/>
      <c r="H803" s="1"/>
      <c r="I803" s="1"/>
      <c r="J803" s="1"/>
      <c r="K803" s="1"/>
      <c r="L803" s="1"/>
      <c r="M803" s="1"/>
      <c r="N803" s="1"/>
      <c r="O803" s="124"/>
      <c r="P803" s="97"/>
      <c r="Q803" s="12"/>
      <c r="R803" s="12"/>
    </row>
    <row r="804" spans="1:18" s="13" customFormat="1">
      <c r="A804" s="1"/>
      <c r="B804" s="1"/>
      <c r="C804" s="1"/>
      <c r="D804" s="5"/>
      <c r="E804" s="1"/>
      <c r="F804" s="1"/>
      <c r="G804" s="1"/>
      <c r="H804" s="1"/>
      <c r="I804" s="1"/>
      <c r="J804" s="1"/>
      <c r="K804" s="1"/>
      <c r="L804" s="1"/>
      <c r="M804" s="1"/>
      <c r="N804" s="1"/>
      <c r="O804" s="124"/>
      <c r="P804" s="97"/>
      <c r="Q804" s="12"/>
      <c r="R804" s="12"/>
    </row>
    <row r="805" spans="1:18" s="13" customFormat="1">
      <c r="A805" s="1"/>
      <c r="B805" s="1"/>
      <c r="C805" s="1"/>
      <c r="D805" s="5"/>
      <c r="E805" s="1"/>
      <c r="F805" s="1"/>
      <c r="G805" s="1"/>
      <c r="H805" s="1"/>
      <c r="I805" s="1"/>
      <c r="J805" s="1"/>
      <c r="K805" s="1"/>
      <c r="L805" s="1"/>
      <c r="M805" s="1"/>
      <c r="N805" s="1"/>
      <c r="O805" s="124"/>
      <c r="P805" s="97"/>
      <c r="Q805" s="12"/>
      <c r="R805" s="12"/>
    </row>
    <row r="806" spans="1:18" s="13" customFormat="1">
      <c r="A806" s="1"/>
      <c r="B806" s="1"/>
      <c r="C806" s="1"/>
      <c r="D806" s="5"/>
      <c r="E806" s="1"/>
      <c r="F806" s="1"/>
      <c r="G806" s="1"/>
      <c r="H806" s="1"/>
      <c r="I806" s="1"/>
      <c r="J806" s="1"/>
      <c r="K806" s="1"/>
      <c r="L806" s="1"/>
      <c r="M806" s="1"/>
      <c r="N806" s="1"/>
      <c r="O806" s="124"/>
      <c r="P806" s="97"/>
      <c r="Q806" s="12"/>
      <c r="R806" s="12"/>
    </row>
    <row r="807" spans="1:18" s="13" customFormat="1">
      <c r="A807" s="1"/>
      <c r="B807" s="1"/>
      <c r="C807" s="1"/>
      <c r="D807" s="5"/>
      <c r="E807" s="1"/>
      <c r="F807" s="1"/>
      <c r="G807" s="1"/>
      <c r="H807" s="1"/>
      <c r="I807" s="1"/>
      <c r="J807" s="1"/>
      <c r="K807" s="1"/>
      <c r="L807" s="1"/>
      <c r="M807" s="1"/>
      <c r="N807" s="1"/>
      <c r="O807" s="124"/>
      <c r="P807" s="97"/>
      <c r="Q807" s="12"/>
      <c r="R807" s="12"/>
    </row>
    <row r="808" spans="1:18" s="13" customFormat="1">
      <c r="A808" s="1"/>
      <c r="B808" s="1"/>
      <c r="C808" s="1"/>
      <c r="D808" s="5"/>
      <c r="E808" s="1"/>
      <c r="F808" s="1"/>
      <c r="G808" s="1"/>
      <c r="H808" s="1"/>
      <c r="I808" s="1"/>
      <c r="J808" s="1"/>
      <c r="K808" s="1"/>
      <c r="L808" s="1"/>
      <c r="M808" s="1"/>
      <c r="N808" s="1"/>
      <c r="O808" s="124"/>
      <c r="P808" s="97"/>
      <c r="Q808" s="12"/>
      <c r="R808" s="12"/>
    </row>
    <row r="809" spans="1:18" s="13" customFormat="1">
      <c r="A809" s="1"/>
      <c r="B809" s="1"/>
      <c r="C809" s="1"/>
      <c r="D809" s="5"/>
      <c r="E809" s="1"/>
      <c r="F809" s="1"/>
      <c r="G809" s="1"/>
      <c r="H809" s="1"/>
      <c r="I809" s="1"/>
      <c r="J809" s="1"/>
      <c r="K809" s="1"/>
      <c r="L809" s="1"/>
      <c r="M809" s="1"/>
      <c r="N809" s="1"/>
      <c r="O809" s="124"/>
      <c r="P809" s="97"/>
      <c r="Q809" s="12"/>
      <c r="R809" s="12"/>
    </row>
    <row r="810" spans="1:18" s="13" customFormat="1">
      <c r="A810" s="1"/>
      <c r="B810" s="1"/>
      <c r="C810" s="1"/>
      <c r="D810" s="5"/>
      <c r="E810" s="1"/>
      <c r="F810" s="1"/>
      <c r="G810" s="1"/>
      <c r="H810" s="1"/>
      <c r="I810" s="1"/>
      <c r="J810" s="1"/>
      <c r="K810" s="1"/>
      <c r="L810" s="1"/>
      <c r="M810" s="1"/>
      <c r="N810" s="1"/>
      <c r="O810" s="124"/>
      <c r="P810" s="97"/>
      <c r="Q810" s="12"/>
      <c r="R810" s="12"/>
    </row>
    <row r="811" spans="1:18" s="13" customFormat="1">
      <c r="A811" s="1"/>
      <c r="B811" s="1"/>
      <c r="C811" s="1"/>
      <c r="D811" s="5"/>
      <c r="E811" s="1"/>
      <c r="F811" s="1"/>
      <c r="G811" s="1"/>
      <c r="H811" s="1"/>
      <c r="I811" s="1"/>
      <c r="J811" s="1"/>
      <c r="K811" s="1"/>
      <c r="L811" s="1"/>
      <c r="M811" s="1"/>
      <c r="N811" s="1"/>
      <c r="O811" s="124"/>
      <c r="P811" s="97"/>
      <c r="Q811" s="12"/>
      <c r="R811" s="12"/>
    </row>
    <row r="812" spans="1:18" s="13" customFormat="1">
      <c r="A812" s="1"/>
      <c r="B812" s="1"/>
      <c r="C812" s="1"/>
      <c r="D812" s="5"/>
      <c r="E812" s="1"/>
      <c r="F812" s="1"/>
      <c r="G812" s="1"/>
      <c r="H812" s="1"/>
      <c r="I812" s="1"/>
      <c r="J812" s="1"/>
      <c r="K812" s="1"/>
      <c r="L812" s="1"/>
      <c r="M812" s="1"/>
      <c r="N812" s="1"/>
      <c r="O812" s="124"/>
      <c r="P812" s="97"/>
      <c r="Q812" s="12"/>
      <c r="R812" s="12"/>
    </row>
    <row r="813" spans="1:18" s="13" customFormat="1">
      <c r="A813" s="1"/>
      <c r="B813" s="1"/>
      <c r="C813" s="1"/>
      <c r="D813" s="5"/>
      <c r="E813" s="1"/>
      <c r="F813" s="1"/>
      <c r="G813" s="1"/>
      <c r="H813" s="1"/>
      <c r="I813" s="1"/>
      <c r="J813" s="1"/>
      <c r="K813" s="1"/>
      <c r="L813" s="1"/>
      <c r="M813" s="1"/>
      <c r="N813" s="1"/>
      <c r="O813" s="124"/>
      <c r="P813" s="97"/>
      <c r="Q813" s="12"/>
      <c r="R813" s="12"/>
    </row>
    <row r="814" spans="1:18" s="13" customFormat="1">
      <c r="A814" s="1"/>
      <c r="B814" s="1"/>
      <c r="C814" s="1"/>
      <c r="D814" s="5"/>
      <c r="E814" s="1"/>
      <c r="F814" s="1"/>
      <c r="G814" s="1"/>
      <c r="H814" s="1"/>
      <c r="I814" s="1"/>
      <c r="J814" s="1"/>
      <c r="K814" s="1"/>
      <c r="L814" s="1"/>
      <c r="M814" s="1"/>
      <c r="N814" s="1"/>
      <c r="O814" s="124"/>
      <c r="P814" s="97"/>
      <c r="Q814" s="12"/>
      <c r="R814" s="12"/>
    </row>
    <row r="815" spans="1:18" s="13" customFormat="1">
      <c r="A815" s="1"/>
      <c r="B815" s="1"/>
      <c r="C815" s="1"/>
      <c r="D815" s="5"/>
      <c r="E815" s="1"/>
      <c r="F815" s="1"/>
      <c r="G815" s="1"/>
      <c r="H815" s="1"/>
      <c r="I815" s="1"/>
      <c r="J815" s="1"/>
      <c r="K815" s="1"/>
      <c r="L815" s="1"/>
      <c r="M815" s="1"/>
      <c r="N815" s="1"/>
      <c r="O815" s="124"/>
      <c r="P815" s="97"/>
      <c r="Q815" s="12"/>
      <c r="R815" s="12"/>
    </row>
    <row r="816" spans="1:18" s="13" customFormat="1">
      <c r="A816" s="1"/>
      <c r="B816" s="1"/>
      <c r="C816" s="1"/>
      <c r="D816" s="5"/>
      <c r="E816" s="1"/>
      <c r="F816" s="1"/>
      <c r="G816" s="1"/>
      <c r="H816" s="1"/>
      <c r="I816" s="1"/>
      <c r="J816" s="1"/>
      <c r="K816" s="1"/>
      <c r="L816" s="1"/>
      <c r="M816" s="1"/>
      <c r="N816" s="1"/>
      <c r="O816" s="124"/>
      <c r="P816" s="97"/>
      <c r="Q816" s="12"/>
      <c r="R816" s="12"/>
    </row>
    <row r="817" spans="1:18" s="13" customFormat="1">
      <c r="A817" s="1"/>
      <c r="B817" s="1"/>
      <c r="C817" s="1"/>
      <c r="D817" s="5"/>
      <c r="E817" s="1"/>
      <c r="F817" s="1"/>
      <c r="G817" s="1"/>
      <c r="H817" s="1"/>
      <c r="I817" s="1"/>
      <c r="J817" s="1"/>
      <c r="K817" s="1"/>
      <c r="L817" s="1"/>
      <c r="M817" s="1"/>
      <c r="N817" s="1"/>
      <c r="O817" s="124"/>
      <c r="P817" s="97"/>
      <c r="Q817" s="12"/>
      <c r="R817" s="12"/>
    </row>
    <row r="818" spans="1:18" s="13" customFormat="1">
      <c r="A818" s="1"/>
      <c r="B818" s="1"/>
      <c r="C818" s="1"/>
      <c r="D818" s="5"/>
      <c r="E818" s="1"/>
      <c r="F818" s="1"/>
      <c r="G818" s="1"/>
      <c r="H818" s="1"/>
      <c r="I818" s="1"/>
      <c r="J818" s="1"/>
      <c r="K818" s="1"/>
      <c r="L818" s="1"/>
      <c r="M818" s="1"/>
      <c r="N818" s="1"/>
      <c r="O818" s="124"/>
      <c r="P818" s="97"/>
      <c r="Q818" s="12"/>
      <c r="R818" s="12"/>
    </row>
    <row r="819" spans="1:18" s="13" customFormat="1">
      <c r="A819" s="1"/>
      <c r="B819" s="1"/>
      <c r="C819" s="1"/>
      <c r="D819" s="5"/>
      <c r="E819" s="1"/>
      <c r="F819" s="1"/>
      <c r="G819" s="1"/>
      <c r="H819" s="1"/>
      <c r="I819" s="1"/>
      <c r="J819" s="1"/>
      <c r="K819" s="1"/>
      <c r="L819" s="1"/>
      <c r="M819" s="1"/>
      <c r="N819" s="1"/>
      <c r="O819" s="124"/>
      <c r="P819" s="97"/>
      <c r="Q819" s="12"/>
      <c r="R819" s="12"/>
    </row>
    <row r="820" spans="1:18" s="13" customFormat="1">
      <c r="A820" s="1"/>
      <c r="B820" s="1"/>
      <c r="C820" s="1"/>
      <c r="D820" s="5"/>
      <c r="E820" s="1"/>
      <c r="F820" s="1"/>
      <c r="G820" s="1"/>
      <c r="H820" s="1"/>
      <c r="I820" s="1"/>
      <c r="J820" s="1"/>
      <c r="K820" s="1"/>
      <c r="L820" s="1"/>
      <c r="M820" s="1"/>
      <c r="N820" s="1"/>
      <c r="O820" s="124"/>
      <c r="P820" s="97"/>
      <c r="Q820" s="12"/>
      <c r="R820" s="12"/>
    </row>
    <row r="821" spans="1:18" s="13" customFormat="1">
      <c r="A821" s="1"/>
      <c r="B821" s="1"/>
      <c r="C821" s="1"/>
      <c r="D821" s="5"/>
      <c r="E821" s="1"/>
      <c r="F821" s="1"/>
      <c r="G821" s="1"/>
      <c r="H821" s="1"/>
      <c r="I821" s="1"/>
      <c r="J821" s="1"/>
      <c r="K821" s="1"/>
      <c r="L821" s="1"/>
      <c r="M821" s="1"/>
      <c r="N821" s="1"/>
      <c r="O821" s="124"/>
      <c r="P821" s="97"/>
      <c r="Q821" s="12"/>
      <c r="R821" s="12"/>
    </row>
    <row r="822" spans="1:18" s="13" customFormat="1">
      <c r="A822" s="1"/>
      <c r="B822" s="1"/>
      <c r="C822" s="1"/>
      <c r="D822" s="5"/>
      <c r="E822" s="1"/>
      <c r="F822" s="1"/>
      <c r="G822" s="1"/>
      <c r="H822" s="1"/>
      <c r="I822" s="1"/>
      <c r="J822" s="1"/>
      <c r="K822" s="1"/>
      <c r="L822" s="1"/>
      <c r="M822" s="1"/>
      <c r="N822" s="1"/>
      <c r="O822" s="124"/>
      <c r="P822" s="97"/>
      <c r="Q822" s="12"/>
      <c r="R822" s="12"/>
    </row>
    <row r="823" spans="1:18" s="13" customFormat="1">
      <c r="A823" s="1"/>
      <c r="B823" s="1"/>
      <c r="C823" s="1"/>
      <c r="D823" s="5"/>
      <c r="E823" s="1"/>
      <c r="F823" s="1"/>
      <c r="G823" s="1"/>
      <c r="H823" s="1"/>
      <c r="I823" s="1"/>
      <c r="J823" s="1"/>
      <c r="K823" s="1"/>
      <c r="L823" s="1"/>
      <c r="M823" s="1"/>
      <c r="N823" s="1"/>
      <c r="O823" s="124"/>
      <c r="P823" s="97"/>
      <c r="Q823" s="12"/>
      <c r="R823" s="12"/>
    </row>
    <row r="824" spans="1:18" s="13" customFormat="1">
      <c r="A824" s="1"/>
      <c r="B824" s="1"/>
      <c r="C824" s="1"/>
      <c r="D824" s="5"/>
      <c r="E824" s="1"/>
      <c r="F824" s="1"/>
      <c r="G824" s="1"/>
      <c r="H824" s="1"/>
      <c r="I824" s="1"/>
      <c r="J824" s="1"/>
      <c r="K824" s="1"/>
      <c r="L824" s="1"/>
      <c r="M824" s="1"/>
      <c r="N824" s="1"/>
      <c r="O824" s="124"/>
      <c r="P824" s="97"/>
      <c r="Q824" s="12"/>
      <c r="R824" s="12"/>
    </row>
    <row r="825" spans="1:18" s="13" customFormat="1">
      <c r="A825" s="1"/>
      <c r="B825" s="1"/>
      <c r="C825" s="1"/>
      <c r="D825" s="5"/>
      <c r="E825" s="1"/>
      <c r="F825" s="1"/>
      <c r="G825" s="1"/>
      <c r="H825" s="1"/>
      <c r="I825" s="1"/>
      <c r="J825" s="1"/>
      <c r="K825" s="1"/>
      <c r="L825" s="1"/>
      <c r="M825" s="1"/>
      <c r="N825" s="1"/>
      <c r="O825" s="124"/>
      <c r="P825" s="97"/>
      <c r="Q825" s="12"/>
      <c r="R825" s="12"/>
    </row>
    <row r="826" spans="1:18" s="13" customFormat="1">
      <c r="A826" s="1"/>
      <c r="B826" s="1"/>
      <c r="C826" s="1"/>
      <c r="D826" s="5"/>
      <c r="E826" s="1"/>
      <c r="F826" s="1"/>
      <c r="G826" s="1"/>
      <c r="H826" s="1"/>
      <c r="I826" s="1"/>
      <c r="J826" s="1"/>
      <c r="K826" s="1"/>
      <c r="L826" s="1"/>
      <c r="M826" s="1"/>
      <c r="N826" s="1"/>
      <c r="O826" s="124"/>
      <c r="P826" s="97"/>
      <c r="Q826" s="12"/>
      <c r="R826" s="12"/>
    </row>
    <row r="827" spans="1:18" s="13" customFormat="1">
      <c r="A827" s="1"/>
      <c r="B827" s="1"/>
      <c r="C827" s="1"/>
      <c r="D827" s="5"/>
      <c r="E827" s="1"/>
      <c r="F827" s="1"/>
      <c r="G827" s="1"/>
      <c r="H827" s="1"/>
      <c r="I827" s="1"/>
      <c r="J827" s="1"/>
      <c r="K827" s="1"/>
      <c r="L827" s="1"/>
      <c r="M827" s="1"/>
      <c r="N827" s="1"/>
      <c r="O827" s="124"/>
      <c r="P827" s="97"/>
      <c r="Q827" s="12"/>
      <c r="R827" s="12"/>
    </row>
    <row r="828" spans="1:18" s="13" customFormat="1">
      <c r="A828" s="1"/>
      <c r="B828" s="1"/>
      <c r="C828" s="1"/>
      <c r="D828" s="5"/>
      <c r="E828" s="1"/>
      <c r="F828" s="1"/>
      <c r="G828" s="1"/>
      <c r="H828" s="1"/>
      <c r="I828" s="1"/>
      <c r="J828" s="1"/>
      <c r="K828" s="1"/>
      <c r="L828" s="1"/>
      <c r="M828" s="1"/>
      <c r="N828" s="1"/>
      <c r="O828" s="124"/>
      <c r="P828" s="97"/>
      <c r="Q828" s="12"/>
      <c r="R828" s="12"/>
    </row>
    <row r="829" spans="1:18" s="13" customFormat="1">
      <c r="A829" s="1"/>
      <c r="B829" s="1"/>
      <c r="C829" s="1"/>
      <c r="D829" s="5"/>
      <c r="E829" s="1"/>
      <c r="F829" s="1"/>
      <c r="G829" s="1"/>
      <c r="H829" s="1"/>
      <c r="I829" s="1"/>
      <c r="J829" s="1"/>
      <c r="K829" s="1"/>
      <c r="L829" s="1"/>
      <c r="M829" s="1"/>
      <c r="N829" s="1"/>
      <c r="O829" s="124"/>
      <c r="P829" s="97"/>
      <c r="Q829" s="12"/>
      <c r="R829" s="12"/>
    </row>
    <row r="830" spans="1:18" s="13" customFormat="1">
      <c r="A830" s="1"/>
      <c r="B830" s="1"/>
      <c r="C830" s="1"/>
      <c r="D830" s="5"/>
      <c r="E830" s="1"/>
      <c r="F830" s="1"/>
      <c r="G830" s="1"/>
      <c r="H830" s="1"/>
      <c r="I830" s="1"/>
      <c r="J830" s="1"/>
      <c r="K830" s="1"/>
      <c r="L830" s="1"/>
      <c r="M830" s="1"/>
      <c r="N830" s="1"/>
      <c r="O830" s="124"/>
      <c r="P830" s="97"/>
      <c r="Q830" s="12"/>
      <c r="R830" s="12"/>
    </row>
    <row r="831" spans="1:18" s="13" customFormat="1">
      <c r="A831" s="1"/>
      <c r="B831" s="1"/>
      <c r="C831" s="1"/>
      <c r="D831" s="5"/>
      <c r="E831" s="1"/>
      <c r="F831" s="1"/>
      <c r="G831" s="1"/>
      <c r="H831" s="1"/>
      <c r="I831" s="1"/>
      <c r="J831" s="1"/>
      <c r="K831" s="1"/>
      <c r="L831" s="1"/>
      <c r="M831" s="1"/>
      <c r="N831" s="1"/>
      <c r="O831" s="124"/>
      <c r="P831" s="97"/>
      <c r="Q831" s="12"/>
      <c r="R831" s="12"/>
    </row>
    <row r="832" spans="1:18" s="13" customFormat="1">
      <c r="A832" s="1"/>
      <c r="B832" s="1"/>
      <c r="C832" s="1"/>
      <c r="D832" s="5"/>
      <c r="E832" s="1"/>
      <c r="F832" s="1"/>
      <c r="G832" s="1"/>
      <c r="H832" s="1"/>
      <c r="I832" s="1"/>
      <c r="J832" s="1"/>
      <c r="K832" s="1"/>
      <c r="L832" s="1"/>
      <c r="M832" s="1"/>
      <c r="N832" s="1"/>
      <c r="O832" s="124"/>
      <c r="P832" s="97"/>
      <c r="Q832" s="12"/>
      <c r="R832" s="12"/>
    </row>
    <row r="833" spans="1:18" s="13" customFormat="1">
      <c r="A833" s="1"/>
      <c r="B833" s="1"/>
      <c r="C833" s="1"/>
      <c r="D833" s="5"/>
      <c r="E833" s="1"/>
      <c r="F833" s="1"/>
      <c r="G833" s="1"/>
      <c r="H833" s="1"/>
      <c r="I833" s="1"/>
      <c r="J833" s="1"/>
      <c r="K833" s="1"/>
      <c r="L833" s="1"/>
      <c r="M833" s="1"/>
      <c r="N833" s="1"/>
      <c r="O833" s="124"/>
      <c r="P833" s="97"/>
      <c r="Q833" s="12"/>
      <c r="R833" s="12"/>
    </row>
    <row r="834" spans="1:18" s="13" customFormat="1">
      <c r="A834" s="1"/>
      <c r="B834" s="1"/>
      <c r="C834" s="1"/>
      <c r="D834" s="5"/>
      <c r="E834" s="1"/>
      <c r="F834" s="1"/>
      <c r="G834" s="1"/>
      <c r="H834" s="1"/>
      <c r="I834" s="1"/>
      <c r="J834" s="1"/>
      <c r="K834" s="1"/>
      <c r="L834" s="1"/>
      <c r="M834" s="1"/>
      <c r="N834" s="1"/>
      <c r="O834" s="124"/>
      <c r="P834" s="97"/>
      <c r="Q834" s="12"/>
      <c r="R834" s="12"/>
    </row>
    <row r="835" spans="1:18" s="13" customFormat="1">
      <c r="A835" s="1"/>
      <c r="B835" s="1"/>
      <c r="C835" s="1"/>
      <c r="D835" s="5"/>
      <c r="E835" s="1"/>
      <c r="F835" s="1"/>
      <c r="G835" s="1"/>
      <c r="H835" s="1"/>
      <c r="I835" s="1"/>
      <c r="J835" s="1"/>
      <c r="K835" s="1"/>
      <c r="L835" s="1"/>
      <c r="M835" s="1"/>
      <c r="N835" s="1"/>
      <c r="O835" s="124"/>
      <c r="P835" s="97"/>
      <c r="Q835" s="12"/>
      <c r="R835" s="12"/>
    </row>
    <row r="836" spans="1:18" s="13" customFormat="1">
      <c r="A836" s="1"/>
      <c r="B836" s="1"/>
      <c r="C836" s="1"/>
      <c r="D836" s="5"/>
      <c r="E836" s="1"/>
      <c r="F836" s="1"/>
      <c r="G836" s="1"/>
      <c r="H836" s="1"/>
      <c r="I836" s="1"/>
      <c r="J836" s="1"/>
      <c r="K836" s="1"/>
      <c r="L836" s="1"/>
      <c r="M836" s="1"/>
      <c r="N836" s="1"/>
      <c r="O836" s="124"/>
      <c r="P836" s="97"/>
      <c r="Q836" s="12"/>
      <c r="R836" s="12"/>
    </row>
    <row r="837" spans="1:18" s="13" customFormat="1">
      <c r="A837" s="1"/>
      <c r="B837" s="1"/>
      <c r="C837" s="1"/>
      <c r="D837" s="5"/>
      <c r="E837" s="1"/>
      <c r="F837" s="1"/>
      <c r="G837" s="1"/>
      <c r="H837" s="1"/>
      <c r="I837" s="1"/>
      <c r="J837" s="1"/>
      <c r="K837" s="1"/>
      <c r="L837" s="1"/>
      <c r="M837" s="1"/>
      <c r="N837" s="1"/>
      <c r="O837" s="124"/>
      <c r="P837" s="97"/>
      <c r="Q837" s="12"/>
      <c r="R837" s="12"/>
    </row>
    <row r="838" spans="1:18" s="13" customFormat="1">
      <c r="A838" s="1"/>
      <c r="B838" s="1"/>
      <c r="C838" s="1"/>
      <c r="D838" s="5"/>
      <c r="E838" s="1"/>
      <c r="F838" s="1"/>
      <c r="G838" s="1"/>
      <c r="H838" s="1"/>
      <c r="I838" s="1"/>
      <c r="J838" s="1"/>
      <c r="K838" s="1"/>
      <c r="L838" s="1"/>
      <c r="M838" s="1"/>
      <c r="N838" s="1"/>
      <c r="O838" s="124"/>
      <c r="P838" s="97"/>
      <c r="Q838" s="12"/>
      <c r="R838" s="12"/>
    </row>
    <row r="839" spans="1:18" s="13" customFormat="1">
      <c r="A839" s="1"/>
      <c r="B839" s="1"/>
      <c r="C839" s="1"/>
      <c r="D839" s="5"/>
      <c r="E839" s="1"/>
      <c r="F839" s="1"/>
      <c r="G839" s="1"/>
      <c r="H839" s="1"/>
      <c r="I839" s="1"/>
      <c r="J839" s="1"/>
      <c r="K839" s="1"/>
      <c r="L839" s="1"/>
      <c r="M839" s="1"/>
      <c r="N839" s="1"/>
      <c r="O839" s="124"/>
      <c r="P839" s="97"/>
      <c r="Q839" s="12"/>
      <c r="R839" s="12"/>
    </row>
    <row r="840" spans="1:18" s="13" customFormat="1">
      <c r="A840" s="1"/>
      <c r="B840" s="1"/>
      <c r="C840" s="1"/>
      <c r="D840" s="5"/>
      <c r="E840" s="1"/>
      <c r="F840" s="1"/>
      <c r="G840" s="1"/>
      <c r="H840" s="1"/>
      <c r="I840" s="1"/>
      <c r="J840" s="1"/>
      <c r="K840" s="1"/>
      <c r="L840" s="1"/>
      <c r="M840" s="1"/>
      <c r="N840" s="1"/>
      <c r="O840" s="124"/>
      <c r="P840" s="97"/>
      <c r="Q840" s="12"/>
      <c r="R840" s="12"/>
    </row>
    <row r="841" spans="1:18" s="13" customFormat="1">
      <c r="A841" s="1"/>
      <c r="B841" s="1"/>
      <c r="C841" s="1"/>
      <c r="D841" s="5"/>
      <c r="E841" s="1"/>
      <c r="F841" s="1"/>
      <c r="G841" s="1"/>
      <c r="H841" s="1"/>
      <c r="I841" s="1"/>
      <c r="J841" s="1"/>
      <c r="K841" s="1"/>
      <c r="L841" s="1"/>
      <c r="M841" s="1"/>
      <c r="N841" s="1"/>
      <c r="O841" s="124"/>
      <c r="P841" s="97"/>
      <c r="Q841" s="12"/>
      <c r="R841" s="12"/>
    </row>
    <row r="842" spans="1:18" s="13" customFormat="1">
      <c r="A842" s="1"/>
      <c r="B842" s="1"/>
      <c r="C842" s="1"/>
      <c r="D842" s="5"/>
      <c r="E842" s="1"/>
      <c r="F842" s="1"/>
      <c r="G842" s="1"/>
      <c r="H842" s="1"/>
      <c r="I842" s="1"/>
      <c r="J842" s="1"/>
      <c r="K842" s="1"/>
      <c r="L842" s="1"/>
      <c r="M842" s="1"/>
      <c r="N842" s="1"/>
      <c r="O842" s="124"/>
      <c r="P842" s="97"/>
      <c r="Q842" s="12"/>
      <c r="R842" s="12"/>
    </row>
    <row r="843" spans="1:18" s="13" customFormat="1">
      <c r="A843" s="1"/>
      <c r="B843" s="1"/>
      <c r="C843" s="1"/>
      <c r="D843" s="5"/>
      <c r="E843" s="1"/>
      <c r="F843" s="1"/>
      <c r="G843" s="1"/>
      <c r="H843" s="1"/>
      <c r="I843" s="1"/>
      <c r="J843" s="1"/>
      <c r="K843" s="1"/>
      <c r="L843" s="1"/>
      <c r="M843" s="1"/>
      <c r="N843" s="1"/>
      <c r="O843" s="124"/>
      <c r="P843" s="97"/>
      <c r="Q843" s="12"/>
      <c r="R843" s="12"/>
    </row>
    <row r="844" spans="1:18" s="13" customFormat="1">
      <c r="A844" s="1"/>
      <c r="B844" s="1"/>
      <c r="C844" s="1"/>
      <c r="D844" s="5"/>
      <c r="E844" s="1"/>
      <c r="F844" s="1"/>
      <c r="G844" s="1"/>
      <c r="H844" s="1"/>
      <c r="I844" s="1"/>
      <c r="J844" s="1"/>
      <c r="K844" s="1"/>
      <c r="L844" s="1"/>
      <c r="M844" s="1"/>
      <c r="N844" s="1"/>
      <c r="O844" s="124"/>
      <c r="P844" s="97"/>
      <c r="Q844" s="12"/>
      <c r="R844" s="12"/>
    </row>
    <row r="845" spans="1:18" s="13" customFormat="1">
      <c r="A845" s="1"/>
      <c r="B845" s="1"/>
      <c r="C845" s="1"/>
      <c r="D845" s="5"/>
      <c r="E845" s="1"/>
      <c r="F845" s="1"/>
      <c r="G845" s="1"/>
      <c r="H845" s="1"/>
      <c r="I845" s="1"/>
      <c r="J845" s="1"/>
      <c r="K845" s="1"/>
      <c r="L845" s="1"/>
      <c r="M845" s="1"/>
      <c r="N845" s="1"/>
      <c r="O845" s="124"/>
      <c r="P845" s="97"/>
      <c r="Q845" s="12"/>
      <c r="R845" s="12"/>
    </row>
    <row r="846" spans="1:18" s="13" customFormat="1">
      <c r="A846" s="1"/>
      <c r="B846" s="1"/>
      <c r="C846" s="1"/>
      <c r="D846" s="5"/>
      <c r="E846" s="1"/>
      <c r="F846" s="1"/>
      <c r="G846" s="1"/>
      <c r="H846" s="1"/>
      <c r="I846" s="1"/>
      <c r="J846" s="1"/>
      <c r="K846" s="1"/>
      <c r="L846" s="1"/>
      <c r="M846" s="1"/>
      <c r="N846" s="1"/>
      <c r="O846" s="124"/>
      <c r="P846" s="97"/>
      <c r="Q846" s="12"/>
      <c r="R846" s="12"/>
    </row>
    <row r="847" spans="1:18" s="13" customFormat="1">
      <c r="A847" s="1"/>
      <c r="B847" s="1"/>
      <c r="C847" s="1"/>
      <c r="D847" s="5"/>
      <c r="E847" s="1"/>
      <c r="F847" s="1"/>
      <c r="G847" s="1"/>
      <c r="H847" s="1"/>
      <c r="I847" s="1"/>
      <c r="J847" s="1"/>
      <c r="K847" s="1"/>
      <c r="L847" s="1"/>
      <c r="M847" s="1"/>
      <c r="N847" s="1"/>
      <c r="O847" s="124"/>
      <c r="P847" s="97"/>
      <c r="Q847" s="12"/>
      <c r="R847" s="12"/>
    </row>
    <row r="848" spans="1:18" s="13" customFormat="1">
      <c r="A848" s="1"/>
      <c r="B848" s="1"/>
      <c r="C848" s="1"/>
      <c r="D848" s="5"/>
      <c r="E848" s="1"/>
      <c r="F848" s="1"/>
      <c r="G848" s="1"/>
      <c r="H848" s="1"/>
      <c r="I848" s="1"/>
      <c r="J848" s="1"/>
      <c r="K848" s="1"/>
      <c r="L848" s="1"/>
      <c r="M848" s="1"/>
      <c r="N848" s="1"/>
      <c r="O848" s="124"/>
      <c r="P848" s="97"/>
      <c r="Q848" s="12"/>
      <c r="R848" s="12"/>
    </row>
    <row r="849" spans="1:18" s="13" customFormat="1">
      <c r="A849" s="1"/>
      <c r="B849" s="1"/>
      <c r="C849" s="1"/>
      <c r="D849" s="5"/>
      <c r="E849" s="1"/>
      <c r="F849" s="1"/>
      <c r="G849" s="1"/>
      <c r="H849" s="1"/>
      <c r="I849" s="1"/>
      <c r="J849" s="1"/>
      <c r="K849" s="1"/>
      <c r="L849" s="1"/>
      <c r="M849" s="1"/>
      <c r="N849" s="1"/>
      <c r="O849" s="124"/>
      <c r="P849" s="97"/>
      <c r="Q849" s="12"/>
      <c r="R849" s="12"/>
    </row>
    <row r="850" spans="1:18" s="13" customFormat="1">
      <c r="A850" s="1"/>
      <c r="B850" s="1"/>
      <c r="C850" s="1"/>
      <c r="D850" s="5"/>
      <c r="E850" s="1"/>
      <c r="F850" s="1"/>
      <c r="G850" s="1"/>
      <c r="H850" s="1"/>
      <c r="I850" s="1"/>
      <c r="J850" s="1"/>
      <c r="K850" s="1"/>
      <c r="L850" s="1"/>
      <c r="M850" s="1"/>
      <c r="N850" s="1"/>
      <c r="O850" s="124"/>
      <c r="P850" s="97"/>
      <c r="Q850" s="12"/>
      <c r="R850" s="12"/>
    </row>
    <row r="851" spans="1:18" s="13" customFormat="1">
      <c r="A851" s="1"/>
      <c r="B851" s="1"/>
      <c r="C851" s="1"/>
      <c r="D851" s="5"/>
      <c r="E851" s="1"/>
      <c r="F851" s="1"/>
      <c r="G851" s="1"/>
      <c r="H851" s="1"/>
      <c r="I851" s="1"/>
      <c r="J851" s="1"/>
      <c r="K851" s="1"/>
      <c r="L851" s="1"/>
      <c r="M851" s="1"/>
      <c r="N851" s="1"/>
      <c r="O851" s="124"/>
      <c r="P851" s="97"/>
      <c r="Q851" s="12"/>
      <c r="R851" s="12"/>
    </row>
    <row r="852" spans="1:18" s="13" customFormat="1">
      <c r="A852" s="1"/>
      <c r="B852" s="1"/>
      <c r="C852" s="1"/>
      <c r="D852" s="5"/>
      <c r="E852" s="1"/>
      <c r="F852" s="1"/>
      <c r="G852" s="1"/>
      <c r="H852" s="1"/>
      <c r="I852" s="1"/>
      <c r="J852" s="1"/>
      <c r="K852" s="1"/>
      <c r="L852" s="1"/>
      <c r="M852" s="1"/>
      <c r="N852" s="1"/>
      <c r="O852" s="124"/>
      <c r="P852" s="97"/>
      <c r="Q852" s="12"/>
      <c r="R852" s="12"/>
    </row>
    <row r="853" spans="1:18" s="13" customFormat="1">
      <c r="A853" s="1"/>
      <c r="B853" s="1"/>
      <c r="C853" s="1"/>
      <c r="D853" s="5"/>
      <c r="E853" s="1"/>
      <c r="F853" s="1"/>
      <c r="G853" s="1"/>
      <c r="H853" s="1"/>
      <c r="I853" s="1"/>
      <c r="J853" s="1"/>
      <c r="K853" s="1"/>
      <c r="L853" s="1"/>
      <c r="M853" s="1"/>
      <c r="N853" s="1"/>
      <c r="O853" s="124"/>
      <c r="P853" s="97"/>
      <c r="Q853" s="12"/>
      <c r="R853" s="12"/>
    </row>
    <row r="854" spans="1:18" s="13" customFormat="1">
      <c r="A854" s="1"/>
      <c r="B854" s="1"/>
      <c r="C854" s="1"/>
      <c r="D854" s="5"/>
      <c r="E854" s="1"/>
      <c r="F854" s="1"/>
      <c r="G854" s="1"/>
      <c r="H854" s="1"/>
      <c r="I854" s="1"/>
      <c r="J854" s="1"/>
      <c r="K854" s="1"/>
      <c r="L854" s="1"/>
      <c r="M854" s="1"/>
      <c r="N854" s="1"/>
      <c r="O854" s="124"/>
      <c r="P854" s="97"/>
      <c r="Q854" s="12"/>
      <c r="R854" s="12"/>
    </row>
    <row r="855" spans="1:18" s="13" customFormat="1">
      <c r="A855" s="1"/>
      <c r="B855" s="1"/>
      <c r="C855" s="1"/>
      <c r="D855" s="5"/>
      <c r="E855" s="1"/>
      <c r="F855" s="1"/>
      <c r="G855" s="1"/>
      <c r="H855" s="1"/>
      <c r="I855" s="1"/>
      <c r="J855" s="1"/>
      <c r="K855" s="1"/>
      <c r="L855" s="1"/>
      <c r="M855" s="1"/>
      <c r="N855" s="1"/>
      <c r="O855" s="124"/>
      <c r="P855" s="97"/>
      <c r="Q855" s="12"/>
      <c r="R855" s="12"/>
    </row>
    <row r="856" spans="1:18" s="13" customFormat="1">
      <c r="A856" s="1"/>
      <c r="B856" s="1"/>
      <c r="C856" s="1"/>
      <c r="D856" s="5"/>
      <c r="E856" s="1"/>
      <c r="F856" s="1"/>
      <c r="G856" s="1"/>
      <c r="H856" s="1"/>
      <c r="I856" s="1"/>
      <c r="J856" s="1"/>
      <c r="K856" s="1"/>
      <c r="L856" s="1"/>
      <c r="M856" s="1"/>
      <c r="N856" s="1"/>
      <c r="O856" s="124"/>
      <c r="P856" s="97"/>
      <c r="Q856" s="12"/>
      <c r="R856" s="12"/>
    </row>
    <row r="857" spans="1:18" s="13" customFormat="1">
      <c r="A857" s="1"/>
      <c r="B857" s="1"/>
      <c r="C857" s="1"/>
      <c r="D857" s="5"/>
      <c r="E857" s="1"/>
      <c r="F857" s="1"/>
      <c r="G857" s="1"/>
      <c r="H857" s="1"/>
      <c r="I857" s="1"/>
      <c r="J857" s="1"/>
      <c r="K857" s="1"/>
      <c r="L857" s="1"/>
      <c r="M857" s="1"/>
      <c r="N857" s="1"/>
      <c r="O857" s="124"/>
      <c r="P857" s="97"/>
      <c r="Q857" s="12"/>
      <c r="R857" s="12"/>
    </row>
    <row r="858" spans="1:18" s="13" customFormat="1">
      <c r="A858" s="1"/>
      <c r="B858" s="1"/>
      <c r="C858" s="1"/>
      <c r="D858" s="5"/>
      <c r="E858" s="1"/>
      <c r="F858" s="1"/>
      <c r="G858" s="1"/>
      <c r="H858" s="1"/>
      <c r="I858" s="1"/>
      <c r="J858" s="1"/>
      <c r="K858" s="1"/>
      <c r="L858" s="1"/>
      <c r="M858" s="1"/>
      <c r="N858" s="1"/>
      <c r="O858" s="124"/>
      <c r="P858" s="97"/>
      <c r="Q858" s="12"/>
      <c r="R858" s="12"/>
    </row>
    <row r="859" spans="1:18" s="13" customFormat="1">
      <c r="A859" s="1"/>
      <c r="B859" s="1"/>
      <c r="C859" s="1"/>
      <c r="D859" s="5"/>
      <c r="E859" s="1"/>
      <c r="F859" s="1"/>
      <c r="G859" s="1"/>
      <c r="H859" s="1"/>
      <c r="I859" s="1"/>
      <c r="J859" s="1"/>
      <c r="K859" s="1"/>
      <c r="L859" s="1"/>
      <c r="M859" s="1"/>
      <c r="N859" s="1"/>
      <c r="O859" s="124"/>
      <c r="P859" s="97"/>
      <c r="Q859" s="12"/>
      <c r="R859" s="12"/>
    </row>
    <row r="860" spans="1:18" s="13" customFormat="1">
      <c r="A860" s="1"/>
      <c r="B860" s="1"/>
      <c r="C860" s="1"/>
      <c r="D860" s="5"/>
      <c r="E860" s="1"/>
      <c r="F860" s="1"/>
      <c r="G860" s="1"/>
      <c r="H860" s="1"/>
      <c r="I860" s="1"/>
      <c r="J860" s="1"/>
      <c r="K860" s="1"/>
      <c r="L860" s="1"/>
      <c r="M860" s="1"/>
      <c r="N860" s="1"/>
      <c r="O860" s="124"/>
      <c r="P860" s="97"/>
      <c r="Q860" s="12"/>
      <c r="R860" s="12"/>
    </row>
    <row r="861" spans="1:18" s="13" customFormat="1">
      <c r="A861" s="1"/>
      <c r="B861" s="1"/>
      <c r="C861" s="1"/>
      <c r="D861" s="5"/>
      <c r="E861" s="1"/>
      <c r="F861" s="1"/>
      <c r="G861" s="1"/>
      <c r="H861" s="1"/>
      <c r="I861" s="1"/>
      <c r="J861" s="1"/>
      <c r="K861" s="1"/>
      <c r="L861" s="1"/>
      <c r="M861" s="1"/>
      <c r="N861" s="1"/>
      <c r="O861" s="124"/>
      <c r="P861" s="97"/>
      <c r="Q861" s="12"/>
      <c r="R861" s="12"/>
    </row>
    <row r="862" spans="1:18" s="13" customFormat="1">
      <c r="A862" s="1"/>
      <c r="B862" s="1"/>
      <c r="C862" s="1"/>
      <c r="D862" s="5"/>
      <c r="E862" s="1"/>
      <c r="F862" s="1"/>
      <c r="G862" s="1"/>
      <c r="H862" s="1"/>
      <c r="I862" s="1"/>
      <c r="J862" s="1"/>
      <c r="K862" s="1"/>
      <c r="L862" s="1"/>
      <c r="M862" s="1"/>
      <c r="N862" s="1"/>
      <c r="O862" s="124"/>
      <c r="P862" s="97"/>
      <c r="Q862" s="12"/>
      <c r="R862" s="12"/>
    </row>
    <row r="863" spans="1:18" s="13" customFormat="1">
      <c r="A863" s="1"/>
      <c r="B863" s="1"/>
      <c r="C863" s="1"/>
      <c r="D863" s="5"/>
      <c r="E863" s="1"/>
      <c r="F863" s="1"/>
      <c r="G863" s="1"/>
      <c r="H863" s="1"/>
      <c r="I863" s="1"/>
      <c r="J863" s="1"/>
      <c r="K863" s="1"/>
      <c r="L863" s="1"/>
      <c r="M863" s="1"/>
      <c r="N863" s="1"/>
      <c r="O863" s="124"/>
      <c r="P863" s="97"/>
      <c r="Q863" s="12"/>
      <c r="R863" s="12"/>
    </row>
    <row r="864" spans="1:18" s="13" customFormat="1">
      <c r="A864" s="1"/>
      <c r="B864" s="1"/>
      <c r="C864" s="1"/>
      <c r="D864" s="5"/>
      <c r="E864" s="1"/>
      <c r="F864" s="1"/>
      <c r="G864" s="1"/>
      <c r="H864" s="1"/>
      <c r="I864" s="1"/>
      <c r="J864" s="1"/>
      <c r="K864" s="1"/>
      <c r="L864" s="1"/>
      <c r="M864" s="1"/>
      <c r="N864" s="1"/>
      <c r="O864" s="124"/>
      <c r="P864" s="97"/>
      <c r="Q864" s="12"/>
      <c r="R864" s="12"/>
    </row>
    <row r="865" spans="1:18" s="13" customFormat="1">
      <c r="A865" s="1"/>
      <c r="B865" s="1"/>
      <c r="C865" s="1"/>
      <c r="D865" s="5"/>
      <c r="E865" s="1"/>
      <c r="F865" s="1"/>
      <c r="G865" s="1"/>
      <c r="H865" s="1"/>
      <c r="I865" s="1"/>
      <c r="J865" s="1"/>
      <c r="K865" s="1"/>
      <c r="L865" s="1"/>
      <c r="M865" s="1"/>
      <c r="N865" s="1"/>
      <c r="O865" s="124"/>
      <c r="P865" s="97"/>
      <c r="Q865" s="12"/>
      <c r="R865" s="12"/>
    </row>
    <row r="866" spans="1:18" s="13" customFormat="1">
      <c r="A866" s="1"/>
      <c r="B866" s="1"/>
      <c r="C866" s="1"/>
      <c r="D866" s="5"/>
      <c r="E866" s="1"/>
      <c r="F866" s="1"/>
      <c r="G866" s="1"/>
      <c r="H866" s="1"/>
      <c r="I866" s="1"/>
      <c r="J866" s="1"/>
      <c r="K866" s="1"/>
      <c r="L866" s="1"/>
      <c r="M866" s="1"/>
      <c r="N866" s="1"/>
      <c r="O866" s="124"/>
      <c r="P866" s="97"/>
      <c r="Q866" s="12"/>
      <c r="R866" s="12"/>
    </row>
    <row r="867" spans="1:18" s="13" customFormat="1">
      <c r="A867" s="1"/>
      <c r="B867" s="1"/>
      <c r="C867" s="1"/>
      <c r="D867" s="5"/>
      <c r="E867" s="1"/>
      <c r="F867" s="1"/>
      <c r="G867" s="1"/>
      <c r="H867" s="1"/>
      <c r="I867" s="1"/>
      <c r="J867" s="1"/>
      <c r="K867" s="1"/>
      <c r="L867" s="1"/>
      <c r="M867" s="1"/>
      <c r="N867" s="1"/>
      <c r="O867" s="124"/>
      <c r="P867" s="97"/>
      <c r="Q867" s="12"/>
      <c r="R867" s="12"/>
    </row>
    <row r="868" spans="1:18" s="13" customFormat="1">
      <c r="A868" s="1"/>
      <c r="B868" s="1"/>
      <c r="C868" s="1"/>
      <c r="D868" s="5"/>
      <c r="E868" s="1"/>
      <c r="F868" s="1"/>
      <c r="G868" s="1"/>
      <c r="H868" s="1"/>
      <c r="I868" s="1"/>
      <c r="J868" s="1"/>
      <c r="K868" s="1"/>
      <c r="L868" s="1"/>
      <c r="M868" s="1"/>
      <c r="N868" s="1"/>
      <c r="O868" s="124"/>
      <c r="P868" s="97"/>
      <c r="Q868" s="12"/>
      <c r="R868" s="12"/>
    </row>
    <row r="869" spans="1:18" s="13" customFormat="1">
      <c r="A869" s="1"/>
      <c r="B869" s="1"/>
      <c r="C869" s="1"/>
      <c r="D869" s="5"/>
      <c r="E869" s="1"/>
      <c r="F869" s="1"/>
      <c r="G869" s="1"/>
      <c r="H869" s="1"/>
      <c r="I869" s="1"/>
      <c r="J869" s="1"/>
      <c r="K869" s="1"/>
      <c r="L869" s="1"/>
      <c r="M869" s="1"/>
      <c r="N869" s="1"/>
      <c r="O869" s="124"/>
      <c r="P869" s="97"/>
      <c r="Q869" s="12"/>
      <c r="R869" s="12"/>
    </row>
    <row r="870" spans="1:18" s="13" customFormat="1">
      <c r="A870" s="1"/>
      <c r="B870" s="1"/>
      <c r="C870" s="1"/>
      <c r="D870" s="5"/>
      <c r="E870" s="1"/>
      <c r="F870" s="1"/>
      <c r="G870" s="1"/>
      <c r="H870" s="1"/>
      <c r="I870" s="1"/>
      <c r="J870" s="1"/>
      <c r="K870" s="1"/>
      <c r="L870" s="1"/>
      <c r="M870" s="1"/>
      <c r="N870" s="1"/>
      <c r="O870" s="124"/>
      <c r="P870" s="97"/>
      <c r="Q870" s="12"/>
      <c r="R870" s="12"/>
    </row>
    <row r="871" spans="1:18" s="13" customFormat="1">
      <c r="A871" s="1"/>
      <c r="B871" s="1"/>
      <c r="C871" s="1"/>
      <c r="D871" s="5"/>
      <c r="E871" s="1"/>
      <c r="F871" s="1"/>
      <c r="G871" s="1"/>
      <c r="H871" s="1"/>
      <c r="I871" s="1"/>
      <c r="J871" s="1"/>
      <c r="K871" s="1"/>
      <c r="L871" s="1"/>
      <c r="M871" s="1"/>
      <c r="N871" s="1"/>
      <c r="O871" s="124"/>
      <c r="P871" s="97"/>
      <c r="Q871" s="12"/>
      <c r="R871" s="12"/>
    </row>
    <row r="872" spans="1:18" s="13" customFormat="1">
      <c r="A872" s="1"/>
      <c r="B872" s="1"/>
      <c r="C872" s="1"/>
      <c r="D872" s="5"/>
      <c r="E872" s="1"/>
      <c r="F872" s="1"/>
      <c r="G872" s="1"/>
      <c r="H872" s="1"/>
      <c r="I872" s="1"/>
      <c r="J872" s="1"/>
      <c r="K872" s="1"/>
      <c r="L872" s="1"/>
      <c r="M872" s="1"/>
      <c r="N872" s="1"/>
      <c r="O872" s="124"/>
      <c r="P872" s="97"/>
      <c r="Q872" s="12"/>
      <c r="R872" s="12"/>
    </row>
    <row r="873" spans="1:18" s="13" customFormat="1">
      <c r="A873" s="1"/>
      <c r="B873" s="1"/>
      <c r="C873" s="1"/>
      <c r="D873" s="5"/>
      <c r="E873" s="1"/>
      <c r="F873" s="1"/>
      <c r="G873" s="1"/>
      <c r="H873" s="1"/>
      <c r="I873" s="1"/>
      <c r="J873" s="1"/>
      <c r="K873" s="1"/>
      <c r="L873" s="1"/>
      <c r="M873" s="1"/>
      <c r="N873" s="1"/>
      <c r="O873" s="124"/>
      <c r="P873" s="97"/>
      <c r="Q873" s="12"/>
      <c r="R873" s="12"/>
    </row>
    <row r="874" spans="1:18" s="13" customFormat="1">
      <c r="A874" s="1"/>
      <c r="B874" s="1"/>
      <c r="C874" s="1"/>
      <c r="D874" s="5"/>
      <c r="E874" s="1"/>
      <c r="F874" s="1"/>
      <c r="G874" s="1"/>
      <c r="H874" s="1"/>
      <c r="I874" s="1"/>
      <c r="J874" s="1"/>
      <c r="K874" s="1"/>
      <c r="L874" s="1"/>
      <c r="M874" s="1"/>
      <c r="N874" s="1"/>
      <c r="O874" s="124"/>
      <c r="P874" s="97"/>
      <c r="Q874" s="12"/>
      <c r="R874" s="12"/>
    </row>
    <row r="875" spans="1:18" s="13" customFormat="1">
      <c r="A875" s="1"/>
      <c r="B875" s="1"/>
      <c r="C875" s="1"/>
      <c r="D875" s="5"/>
      <c r="E875" s="1"/>
      <c r="F875" s="1"/>
      <c r="G875" s="1"/>
      <c r="H875" s="1"/>
      <c r="I875" s="1"/>
      <c r="J875" s="1"/>
      <c r="K875" s="1"/>
      <c r="L875" s="1"/>
      <c r="M875" s="1"/>
      <c r="N875" s="1"/>
      <c r="O875" s="124"/>
      <c r="P875" s="97"/>
      <c r="Q875" s="12"/>
      <c r="R875" s="12"/>
    </row>
    <row r="876" spans="1:18" s="13" customFormat="1">
      <c r="A876" s="1"/>
      <c r="B876" s="1"/>
      <c r="C876" s="1"/>
      <c r="D876" s="5"/>
      <c r="E876" s="1"/>
      <c r="F876" s="1"/>
      <c r="G876" s="1"/>
      <c r="H876" s="1"/>
      <c r="I876" s="1"/>
      <c r="J876" s="1"/>
      <c r="K876" s="1"/>
      <c r="L876" s="1"/>
      <c r="M876" s="1"/>
      <c r="N876" s="1"/>
      <c r="O876" s="124"/>
      <c r="P876" s="97"/>
      <c r="Q876" s="12"/>
      <c r="R876" s="12"/>
    </row>
    <row r="877" spans="1:18" s="13" customFormat="1">
      <c r="A877" s="1"/>
      <c r="B877" s="1"/>
      <c r="C877" s="1"/>
      <c r="D877" s="5"/>
      <c r="E877" s="1"/>
      <c r="F877" s="1"/>
      <c r="G877" s="1"/>
      <c r="H877" s="1"/>
      <c r="I877" s="1"/>
      <c r="J877" s="1"/>
      <c r="K877" s="1"/>
      <c r="L877" s="1"/>
      <c r="M877" s="1"/>
      <c r="N877" s="1"/>
      <c r="O877" s="124"/>
      <c r="P877" s="97"/>
      <c r="Q877" s="12"/>
      <c r="R877" s="12"/>
    </row>
    <row r="878" spans="1:18" s="13" customFormat="1">
      <c r="A878" s="1"/>
      <c r="B878" s="1"/>
      <c r="C878" s="1"/>
      <c r="D878" s="5"/>
      <c r="E878" s="1"/>
      <c r="F878" s="1"/>
      <c r="G878" s="1"/>
      <c r="H878" s="1"/>
      <c r="I878" s="1"/>
      <c r="J878" s="1"/>
      <c r="K878" s="1"/>
      <c r="L878" s="1"/>
      <c r="M878" s="1"/>
      <c r="N878" s="1"/>
      <c r="O878" s="124"/>
      <c r="P878" s="97"/>
      <c r="Q878" s="12"/>
      <c r="R878" s="12"/>
    </row>
    <row r="879" spans="1:18" s="13" customFormat="1">
      <c r="A879" s="1"/>
      <c r="B879" s="1"/>
      <c r="C879" s="1"/>
      <c r="D879" s="5"/>
      <c r="E879" s="1"/>
      <c r="F879" s="1"/>
      <c r="G879" s="1"/>
      <c r="H879" s="1"/>
      <c r="I879" s="1"/>
      <c r="J879" s="1"/>
      <c r="K879" s="1"/>
      <c r="L879" s="1"/>
      <c r="M879" s="1"/>
      <c r="N879" s="1"/>
      <c r="O879" s="124"/>
      <c r="P879" s="97"/>
      <c r="Q879" s="12"/>
      <c r="R879" s="12"/>
    </row>
    <row r="880" spans="1:18" s="13" customFormat="1">
      <c r="A880" s="1"/>
      <c r="B880" s="1"/>
      <c r="C880" s="1"/>
      <c r="D880" s="5"/>
      <c r="E880" s="1"/>
      <c r="F880" s="1"/>
      <c r="G880" s="1"/>
      <c r="H880" s="1"/>
      <c r="I880" s="1"/>
      <c r="J880" s="1"/>
      <c r="K880" s="1"/>
      <c r="L880" s="1"/>
      <c r="M880" s="1"/>
      <c r="N880" s="1"/>
      <c r="O880" s="124"/>
      <c r="P880" s="97"/>
      <c r="Q880" s="12"/>
      <c r="R880" s="12"/>
    </row>
    <row r="881" spans="1:18" s="13" customFormat="1">
      <c r="A881" s="1"/>
      <c r="B881" s="1"/>
      <c r="C881" s="1"/>
      <c r="D881" s="5"/>
      <c r="E881" s="1"/>
      <c r="F881" s="1"/>
      <c r="G881" s="1"/>
      <c r="H881" s="1"/>
      <c r="I881" s="1"/>
      <c r="J881" s="1"/>
      <c r="K881" s="1"/>
      <c r="L881" s="1"/>
      <c r="M881" s="1"/>
      <c r="N881" s="1"/>
      <c r="O881" s="124"/>
      <c r="P881" s="97"/>
      <c r="Q881" s="12"/>
      <c r="R881" s="12"/>
    </row>
    <row r="882" spans="1:18" s="13" customFormat="1">
      <c r="A882" s="1"/>
      <c r="B882" s="1"/>
      <c r="C882" s="1"/>
      <c r="D882" s="5"/>
      <c r="E882" s="1"/>
      <c r="F882" s="1"/>
      <c r="G882" s="1"/>
      <c r="H882" s="1"/>
      <c r="I882" s="1"/>
      <c r="J882" s="1"/>
      <c r="K882" s="1"/>
      <c r="L882" s="1"/>
      <c r="M882" s="1"/>
      <c r="N882" s="1"/>
      <c r="O882" s="124"/>
      <c r="P882" s="97"/>
      <c r="Q882" s="12"/>
      <c r="R882" s="12"/>
    </row>
    <row r="883" spans="1:18" s="13" customFormat="1">
      <c r="A883" s="1"/>
      <c r="B883" s="1"/>
      <c r="C883" s="1"/>
      <c r="D883" s="5"/>
      <c r="E883" s="1"/>
      <c r="F883" s="1"/>
      <c r="G883" s="1"/>
      <c r="H883" s="1"/>
      <c r="I883" s="1"/>
      <c r="J883" s="1"/>
      <c r="K883" s="1"/>
      <c r="L883" s="1"/>
      <c r="M883" s="1"/>
      <c r="N883" s="1"/>
      <c r="O883" s="124"/>
      <c r="P883" s="97"/>
      <c r="Q883" s="12"/>
      <c r="R883" s="12"/>
    </row>
    <row r="884" spans="1:18" s="13" customFormat="1">
      <c r="A884" s="1"/>
      <c r="B884" s="1"/>
      <c r="C884" s="1"/>
      <c r="D884" s="5"/>
      <c r="E884" s="1"/>
      <c r="F884" s="1"/>
      <c r="G884" s="1"/>
      <c r="H884" s="1"/>
      <c r="I884" s="1"/>
      <c r="J884" s="1"/>
      <c r="K884" s="1"/>
      <c r="L884" s="1"/>
      <c r="M884" s="1"/>
      <c r="N884" s="1"/>
      <c r="O884" s="124"/>
      <c r="P884" s="97"/>
      <c r="Q884" s="12"/>
      <c r="R884" s="12"/>
    </row>
    <row r="885" spans="1:18" s="13" customFormat="1">
      <c r="A885" s="1"/>
      <c r="B885" s="1"/>
      <c r="C885" s="1"/>
      <c r="D885" s="5"/>
      <c r="E885" s="1"/>
      <c r="F885" s="1"/>
      <c r="G885" s="1"/>
      <c r="H885" s="1"/>
      <c r="I885" s="1"/>
      <c r="J885" s="1"/>
      <c r="K885" s="1"/>
      <c r="L885" s="1"/>
      <c r="M885" s="1"/>
      <c r="N885" s="1"/>
      <c r="O885" s="124"/>
      <c r="P885" s="97"/>
      <c r="Q885" s="12"/>
      <c r="R885" s="12"/>
    </row>
    <row r="886" spans="1:18" s="13" customFormat="1">
      <c r="A886" s="1"/>
      <c r="B886" s="1"/>
      <c r="C886" s="1"/>
      <c r="D886" s="5"/>
      <c r="E886" s="1"/>
      <c r="F886" s="1"/>
      <c r="G886" s="1"/>
      <c r="H886" s="1"/>
      <c r="I886" s="1"/>
      <c r="J886" s="1"/>
      <c r="K886" s="1"/>
      <c r="L886" s="1"/>
      <c r="M886" s="1"/>
      <c r="N886" s="1"/>
      <c r="O886" s="124"/>
      <c r="P886" s="97"/>
      <c r="Q886" s="12"/>
      <c r="R886" s="12"/>
    </row>
    <row r="887" spans="1:18" s="13" customFormat="1">
      <c r="A887" s="1"/>
      <c r="B887" s="1"/>
      <c r="C887" s="1"/>
      <c r="D887" s="5"/>
      <c r="E887" s="1"/>
      <c r="F887" s="1"/>
      <c r="G887" s="1"/>
      <c r="H887" s="1"/>
      <c r="I887" s="1"/>
      <c r="J887" s="1"/>
      <c r="K887" s="1"/>
      <c r="L887" s="1"/>
      <c r="M887" s="1"/>
      <c r="N887" s="1"/>
      <c r="O887" s="124"/>
      <c r="P887" s="97"/>
      <c r="Q887" s="12"/>
      <c r="R887" s="12"/>
    </row>
    <row r="888" spans="1:18" s="13" customFormat="1">
      <c r="A888" s="1"/>
      <c r="B888" s="1"/>
      <c r="C888" s="1"/>
      <c r="D888" s="5"/>
      <c r="E888" s="1"/>
      <c r="F888" s="1"/>
      <c r="G888" s="1"/>
      <c r="H888" s="1"/>
      <c r="I888" s="1"/>
      <c r="J888" s="1"/>
      <c r="K888" s="1"/>
      <c r="L888" s="1"/>
      <c r="M888" s="1"/>
      <c r="N888" s="1"/>
      <c r="O888" s="124"/>
      <c r="P888" s="97"/>
      <c r="Q888" s="12"/>
      <c r="R888" s="12"/>
    </row>
    <row r="889" spans="1:18" s="13" customFormat="1">
      <c r="A889" s="1"/>
      <c r="B889" s="1"/>
      <c r="C889" s="1"/>
      <c r="D889" s="5"/>
      <c r="E889" s="1"/>
      <c r="F889" s="1"/>
      <c r="G889" s="1"/>
      <c r="H889" s="1"/>
      <c r="I889" s="1"/>
      <c r="J889" s="1"/>
      <c r="K889" s="1"/>
      <c r="L889" s="1"/>
      <c r="M889" s="1"/>
      <c r="N889" s="1"/>
      <c r="O889" s="124"/>
      <c r="P889" s="97"/>
      <c r="Q889" s="12"/>
      <c r="R889" s="12"/>
    </row>
    <row r="890" spans="1:18" s="13" customFormat="1">
      <c r="A890" s="1"/>
      <c r="B890" s="1"/>
      <c r="C890" s="1"/>
      <c r="D890" s="5"/>
      <c r="E890" s="1"/>
      <c r="F890" s="1"/>
      <c r="G890" s="1"/>
      <c r="H890" s="1"/>
      <c r="I890" s="1"/>
      <c r="J890" s="1"/>
      <c r="K890" s="1"/>
      <c r="L890" s="1"/>
      <c r="M890" s="1"/>
      <c r="N890" s="1"/>
      <c r="O890" s="124"/>
      <c r="P890" s="97"/>
      <c r="Q890" s="12"/>
      <c r="R890" s="12"/>
    </row>
    <row r="891" spans="1:18" s="13" customFormat="1">
      <c r="A891" s="1"/>
      <c r="B891" s="1"/>
      <c r="C891" s="1"/>
      <c r="D891" s="5"/>
      <c r="E891" s="1"/>
      <c r="F891" s="1"/>
      <c r="G891" s="1"/>
      <c r="H891" s="1"/>
      <c r="I891" s="1"/>
      <c r="J891" s="1"/>
      <c r="K891" s="1"/>
      <c r="L891" s="1"/>
      <c r="M891" s="1"/>
      <c r="N891" s="1"/>
      <c r="O891" s="124"/>
      <c r="P891" s="97"/>
      <c r="Q891" s="12"/>
      <c r="R891" s="12"/>
    </row>
    <row r="892" spans="1:18" s="13" customFormat="1">
      <c r="A892" s="1"/>
      <c r="B892" s="1"/>
      <c r="C892" s="1"/>
      <c r="D892" s="5"/>
      <c r="E892" s="1"/>
      <c r="F892" s="1"/>
      <c r="G892" s="1"/>
      <c r="H892" s="1"/>
      <c r="I892" s="1"/>
      <c r="J892" s="1"/>
      <c r="K892" s="1"/>
      <c r="L892" s="1"/>
      <c r="M892" s="1"/>
      <c r="N892" s="1"/>
      <c r="O892" s="124"/>
      <c r="P892" s="97"/>
      <c r="Q892" s="12"/>
      <c r="R892" s="12"/>
    </row>
    <row r="893" spans="1:18" s="13" customFormat="1">
      <c r="A893" s="1"/>
      <c r="B893" s="1"/>
      <c r="C893" s="1"/>
      <c r="D893" s="5"/>
      <c r="E893" s="1"/>
      <c r="F893" s="1"/>
      <c r="G893" s="1"/>
      <c r="H893" s="1"/>
      <c r="I893" s="1"/>
      <c r="J893" s="1"/>
      <c r="K893" s="1"/>
      <c r="L893" s="1"/>
      <c r="M893" s="1"/>
      <c r="N893" s="1"/>
      <c r="O893" s="124"/>
      <c r="P893" s="97"/>
      <c r="Q893" s="12"/>
      <c r="R893" s="12"/>
    </row>
    <row r="894" spans="1:18" s="13" customFormat="1">
      <c r="A894" s="1"/>
      <c r="B894" s="1"/>
      <c r="C894" s="1"/>
      <c r="D894" s="5"/>
      <c r="E894" s="1"/>
      <c r="F894" s="1"/>
      <c r="G894" s="1"/>
      <c r="H894" s="1"/>
      <c r="I894" s="1"/>
      <c r="J894" s="1"/>
      <c r="K894" s="1"/>
      <c r="L894" s="1"/>
      <c r="M894" s="1"/>
      <c r="N894" s="1"/>
      <c r="O894" s="124"/>
      <c r="P894" s="97"/>
      <c r="Q894" s="12"/>
      <c r="R894" s="12"/>
    </row>
    <row r="895" spans="1:18" s="13" customFormat="1">
      <c r="A895" s="1"/>
      <c r="B895" s="1"/>
      <c r="C895" s="1"/>
      <c r="D895" s="5"/>
      <c r="E895" s="1"/>
      <c r="F895" s="1"/>
      <c r="G895" s="1"/>
      <c r="H895" s="1"/>
      <c r="I895" s="1"/>
      <c r="J895" s="1"/>
      <c r="K895" s="1"/>
      <c r="L895" s="1"/>
      <c r="M895" s="1"/>
      <c r="N895" s="1"/>
      <c r="O895" s="124"/>
      <c r="P895" s="97"/>
      <c r="Q895" s="12"/>
      <c r="R895" s="12"/>
    </row>
    <row r="896" spans="1:18" s="13" customFormat="1">
      <c r="A896" s="1"/>
      <c r="B896" s="1"/>
      <c r="C896" s="1"/>
      <c r="D896" s="5"/>
      <c r="E896" s="1"/>
      <c r="F896" s="1"/>
      <c r="G896" s="1"/>
      <c r="H896" s="1"/>
      <c r="I896" s="1"/>
      <c r="J896" s="1"/>
      <c r="K896" s="1"/>
      <c r="L896" s="1"/>
      <c r="M896" s="1"/>
      <c r="N896" s="1"/>
      <c r="O896" s="124"/>
      <c r="P896" s="97"/>
      <c r="Q896" s="12"/>
      <c r="R896" s="12"/>
    </row>
    <row r="897" spans="1:18" s="13" customFormat="1">
      <c r="A897" s="1"/>
      <c r="B897" s="1"/>
      <c r="C897" s="1"/>
      <c r="D897" s="5"/>
      <c r="E897" s="1"/>
      <c r="F897" s="1"/>
      <c r="G897" s="1"/>
      <c r="H897" s="1"/>
      <c r="I897" s="1"/>
      <c r="J897" s="1"/>
      <c r="K897" s="1"/>
      <c r="L897" s="1"/>
      <c r="M897" s="1"/>
      <c r="N897" s="1"/>
      <c r="O897" s="124"/>
      <c r="P897" s="97"/>
      <c r="Q897" s="12"/>
      <c r="R897" s="12"/>
    </row>
    <row r="898" spans="1:18" s="13" customFormat="1">
      <c r="A898" s="1"/>
      <c r="B898" s="1"/>
      <c r="C898" s="1"/>
      <c r="D898" s="5"/>
      <c r="E898" s="1"/>
      <c r="F898" s="1"/>
      <c r="G898" s="1"/>
      <c r="H898" s="1"/>
      <c r="I898" s="1"/>
      <c r="J898" s="1"/>
      <c r="K898" s="1"/>
      <c r="L898" s="1"/>
      <c r="M898" s="1"/>
      <c r="N898" s="1"/>
      <c r="O898" s="124"/>
      <c r="P898" s="97"/>
      <c r="Q898" s="12"/>
      <c r="R898" s="12"/>
    </row>
    <row r="899" spans="1:18" s="13" customFormat="1">
      <c r="A899" s="1"/>
      <c r="B899" s="1"/>
      <c r="C899" s="1"/>
      <c r="D899" s="5"/>
      <c r="E899" s="1"/>
      <c r="F899" s="1"/>
      <c r="G899" s="1"/>
      <c r="H899" s="1"/>
      <c r="I899" s="1"/>
      <c r="J899" s="1"/>
      <c r="K899" s="1"/>
      <c r="L899" s="1"/>
      <c r="M899" s="1"/>
      <c r="N899" s="1"/>
      <c r="O899" s="124"/>
      <c r="P899" s="97"/>
      <c r="Q899" s="12"/>
      <c r="R899" s="12"/>
    </row>
    <row r="900" spans="1:18" s="13" customFormat="1">
      <c r="A900" s="1"/>
      <c r="B900" s="1"/>
      <c r="C900" s="1"/>
      <c r="D900" s="5"/>
      <c r="E900" s="1"/>
      <c r="F900" s="1"/>
      <c r="G900" s="1"/>
      <c r="H900" s="1"/>
      <c r="I900" s="1"/>
      <c r="J900" s="1"/>
      <c r="K900" s="1"/>
      <c r="L900" s="1"/>
      <c r="M900" s="1"/>
      <c r="N900" s="1"/>
      <c r="O900" s="124"/>
      <c r="P900" s="97"/>
      <c r="Q900" s="12"/>
      <c r="R900" s="12"/>
    </row>
    <row r="901" spans="1:18" s="13" customFormat="1">
      <c r="A901" s="1"/>
      <c r="B901" s="1"/>
      <c r="C901" s="1"/>
      <c r="D901" s="5"/>
      <c r="E901" s="1"/>
      <c r="F901" s="1"/>
      <c r="G901" s="1"/>
      <c r="H901" s="1"/>
      <c r="I901" s="1"/>
      <c r="J901" s="1"/>
      <c r="K901" s="1"/>
      <c r="L901" s="1"/>
      <c r="M901" s="1"/>
      <c r="N901" s="1"/>
      <c r="O901" s="124"/>
      <c r="P901" s="97"/>
      <c r="Q901" s="12"/>
      <c r="R901" s="12"/>
    </row>
    <row r="902" spans="1:18" s="13" customFormat="1">
      <c r="A902" s="1"/>
      <c r="B902" s="1"/>
      <c r="C902" s="1"/>
      <c r="D902" s="5"/>
      <c r="E902" s="1"/>
      <c r="F902" s="1"/>
      <c r="G902" s="1"/>
      <c r="H902" s="1"/>
      <c r="I902" s="1"/>
      <c r="J902" s="1"/>
      <c r="K902" s="1"/>
      <c r="L902" s="1"/>
      <c r="M902" s="1"/>
      <c r="N902" s="1"/>
      <c r="O902" s="124"/>
      <c r="P902" s="97"/>
      <c r="Q902" s="12"/>
      <c r="R902" s="12"/>
    </row>
    <row r="903" spans="1:18" s="13" customFormat="1">
      <c r="A903" s="1"/>
      <c r="B903" s="1"/>
      <c r="C903" s="1"/>
      <c r="D903" s="5"/>
      <c r="E903" s="1"/>
      <c r="F903" s="1"/>
      <c r="G903" s="1"/>
      <c r="H903" s="1"/>
      <c r="I903" s="1"/>
      <c r="J903" s="1"/>
      <c r="K903" s="1"/>
      <c r="L903" s="1"/>
      <c r="M903" s="1"/>
      <c r="N903" s="1"/>
      <c r="O903" s="124"/>
      <c r="P903" s="97"/>
      <c r="Q903" s="12"/>
      <c r="R903" s="12"/>
    </row>
    <row r="904" spans="1:18" s="13" customFormat="1">
      <c r="A904" s="1"/>
      <c r="B904" s="1"/>
      <c r="C904" s="1"/>
      <c r="D904" s="5"/>
      <c r="E904" s="1"/>
      <c r="F904" s="1"/>
      <c r="G904" s="1"/>
      <c r="H904" s="1"/>
      <c r="I904" s="1"/>
      <c r="J904" s="1"/>
      <c r="K904" s="1"/>
      <c r="L904" s="1"/>
      <c r="M904" s="1"/>
      <c r="N904" s="1"/>
      <c r="O904" s="124"/>
      <c r="P904" s="97"/>
      <c r="Q904" s="12"/>
      <c r="R904" s="12"/>
    </row>
    <row r="905" spans="1:18" s="13" customFormat="1">
      <c r="A905" s="1"/>
      <c r="B905" s="1"/>
      <c r="C905" s="1"/>
      <c r="D905" s="5"/>
      <c r="E905" s="1"/>
      <c r="F905" s="1"/>
      <c r="G905" s="1"/>
      <c r="H905" s="1"/>
      <c r="I905" s="1"/>
      <c r="J905" s="1"/>
      <c r="K905" s="1"/>
      <c r="L905" s="1"/>
      <c r="M905" s="1"/>
      <c r="N905" s="1"/>
      <c r="O905" s="124"/>
      <c r="P905" s="97"/>
      <c r="Q905" s="12"/>
      <c r="R905" s="12"/>
    </row>
    <row r="906" spans="1:18" s="13" customFormat="1">
      <c r="A906" s="1"/>
      <c r="B906" s="1"/>
      <c r="C906" s="1"/>
      <c r="D906" s="5"/>
      <c r="E906" s="1"/>
      <c r="F906" s="1"/>
      <c r="G906" s="1"/>
      <c r="H906" s="1"/>
      <c r="I906" s="1"/>
      <c r="J906" s="1"/>
      <c r="K906" s="1"/>
      <c r="L906" s="1"/>
      <c r="M906" s="1"/>
      <c r="N906" s="1"/>
      <c r="O906" s="124"/>
      <c r="P906" s="97"/>
      <c r="Q906" s="12"/>
      <c r="R906" s="12"/>
    </row>
    <row r="907" spans="1:18" s="13" customFormat="1">
      <c r="A907" s="1"/>
      <c r="B907" s="1"/>
      <c r="C907" s="1"/>
      <c r="D907" s="5"/>
      <c r="E907" s="1"/>
      <c r="F907" s="1"/>
      <c r="G907" s="1"/>
      <c r="H907" s="1"/>
      <c r="I907" s="1"/>
      <c r="J907" s="1"/>
      <c r="K907" s="1"/>
      <c r="L907" s="1"/>
      <c r="M907" s="1"/>
      <c r="N907" s="1"/>
      <c r="O907" s="124"/>
      <c r="P907" s="97"/>
      <c r="Q907" s="12"/>
      <c r="R907" s="12"/>
    </row>
    <row r="908" spans="1:18" s="13" customFormat="1">
      <c r="A908" s="1"/>
      <c r="B908" s="1"/>
      <c r="C908" s="1"/>
      <c r="D908" s="5"/>
      <c r="E908" s="1"/>
      <c r="F908" s="1"/>
      <c r="G908" s="1"/>
      <c r="H908" s="1"/>
      <c r="I908" s="1"/>
      <c r="J908" s="1"/>
      <c r="K908" s="1"/>
      <c r="L908" s="1"/>
      <c r="M908" s="1"/>
      <c r="N908" s="1"/>
      <c r="O908" s="124"/>
      <c r="P908" s="97"/>
      <c r="Q908" s="12"/>
      <c r="R908" s="12"/>
    </row>
    <row r="909" spans="1:18" s="13" customFormat="1">
      <c r="A909" s="1"/>
      <c r="B909" s="1"/>
      <c r="C909" s="1"/>
      <c r="D909" s="5"/>
      <c r="E909" s="1"/>
      <c r="F909" s="1"/>
      <c r="G909" s="1"/>
      <c r="H909" s="1"/>
      <c r="I909" s="1"/>
      <c r="J909" s="1"/>
      <c r="K909" s="1"/>
      <c r="L909" s="1"/>
      <c r="M909" s="1"/>
      <c r="N909" s="1"/>
      <c r="O909" s="124"/>
      <c r="P909" s="97"/>
      <c r="Q909" s="12"/>
      <c r="R909" s="12"/>
    </row>
    <row r="910" spans="1:18" s="13" customFormat="1">
      <c r="A910" s="1"/>
      <c r="B910" s="1"/>
      <c r="C910" s="1"/>
      <c r="D910" s="5"/>
      <c r="E910" s="1"/>
      <c r="F910" s="1"/>
      <c r="G910" s="1"/>
      <c r="H910" s="1"/>
      <c r="I910" s="1"/>
      <c r="J910" s="1"/>
      <c r="K910" s="1"/>
      <c r="L910" s="1"/>
      <c r="M910" s="1"/>
      <c r="N910" s="1"/>
      <c r="O910" s="124"/>
      <c r="P910" s="97"/>
      <c r="Q910" s="12"/>
      <c r="R910" s="12"/>
    </row>
    <row r="911" spans="1:18" s="13" customFormat="1">
      <c r="A911" s="1"/>
      <c r="B911" s="1"/>
      <c r="C911" s="1"/>
      <c r="D911" s="5"/>
      <c r="E911" s="1"/>
      <c r="F911" s="1"/>
      <c r="G911" s="1"/>
      <c r="H911" s="1"/>
      <c r="I911" s="1"/>
      <c r="J911" s="1"/>
      <c r="K911" s="1"/>
      <c r="L911" s="1"/>
      <c r="M911" s="1"/>
      <c r="N911" s="1"/>
      <c r="O911" s="124"/>
      <c r="P911" s="97"/>
      <c r="Q911" s="12"/>
      <c r="R911" s="12"/>
    </row>
    <row r="912" spans="1:18" s="13" customFormat="1">
      <c r="A912" s="1"/>
      <c r="B912" s="1"/>
      <c r="C912" s="1"/>
      <c r="D912" s="5"/>
      <c r="E912" s="1"/>
      <c r="F912" s="1"/>
      <c r="G912" s="1"/>
      <c r="H912" s="1"/>
      <c r="I912" s="1"/>
      <c r="J912" s="1"/>
      <c r="K912" s="1"/>
      <c r="L912" s="1"/>
      <c r="M912" s="1"/>
      <c r="N912" s="1"/>
      <c r="O912" s="124"/>
      <c r="P912" s="97"/>
      <c r="Q912" s="12"/>
      <c r="R912" s="12"/>
    </row>
    <row r="913" spans="1:18" s="13" customFormat="1">
      <c r="A913" s="1"/>
      <c r="B913" s="1"/>
      <c r="C913" s="1"/>
      <c r="D913" s="5"/>
      <c r="E913" s="1"/>
      <c r="F913" s="1"/>
      <c r="G913" s="1"/>
      <c r="H913" s="1"/>
      <c r="I913" s="1"/>
      <c r="J913" s="1"/>
      <c r="K913" s="1"/>
      <c r="L913" s="1"/>
      <c r="M913" s="1"/>
      <c r="N913" s="1"/>
      <c r="O913" s="124"/>
      <c r="P913" s="97"/>
      <c r="Q913" s="12"/>
      <c r="R913" s="12"/>
    </row>
    <row r="914" spans="1:18" s="13" customFormat="1">
      <c r="A914" s="1"/>
      <c r="B914" s="1"/>
      <c r="C914" s="1"/>
      <c r="D914" s="5"/>
      <c r="E914" s="1"/>
      <c r="F914" s="1"/>
      <c r="G914" s="1"/>
      <c r="H914" s="1"/>
      <c r="I914" s="1"/>
      <c r="J914" s="1"/>
      <c r="K914" s="1"/>
      <c r="L914" s="1"/>
      <c r="M914" s="1"/>
      <c r="N914" s="1"/>
      <c r="O914" s="124"/>
      <c r="P914" s="97"/>
      <c r="Q914" s="12"/>
      <c r="R914" s="12"/>
    </row>
    <row r="915" spans="1:18" s="13" customFormat="1">
      <c r="A915" s="1"/>
      <c r="B915" s="1"/>
      <c r="C915" s="1"/>
      <c r="D915" s="5"/>
      <c r="E915" s="1"/>
      <c r="F915" s="1"/>
      <c r="G915" s="1"/>
      <c r="H915" s="1"/>
      <c r="I915" s="1"/>
      <c r="J915" s="1"/>
      <c r="K915" s="1"/>
      <c r="L915" s="1"/>
      <c r="M915" s="1"/>
      <c r="N915" s="1"/>
      <c r="O915" s="124"/>
      <c r="P915" s="97"/>
      <c r="Q915" s="12"/>
      <c r="R915" s="12"/>
    </row>
    <row r="916" spans="1:18" s="13" customFormat="1">
      <c r="A916" s="1"/>
      <c r="B916" s="1"/>
      <c r="C916" s="1"/>
      <c r="D916" s="5"/>
      <c r="E916" s="1"/>
      <c r="F916" s="1"/>
      <c r="G916" s="1"/>
      <c r="H916" s="1"/>
      <c r="I916" s="1"/>
      <c r="J916" s="1"/>
      <c r="K916" s="1"/>
      <c r="L916" s="1"/>
      <c r="M916" s="1"/>
      <c r="N916" s="1"/>
      <c r="O916" s="124"/>
      <c r="P916" s="97"/>
      <c r="Q916" s="12"/>
      <c r="R916" s="12"/>
    </row>
    <row r="917" spans="1:18" s="13" customFormat="1">
      <c r="A917" s="1"/>
      <c r="B917" s="1"/>
      <c r="C917" s="1"/>
      <c r="D917" s="5"/>
      <c r="E917" s="1"/>
      <c r="F917" s="1"/>
      <c r="G917" s="1"/>
      <c r="H917" s="1"/>
      <c r="I917" s="1"/>
      <c r="J917" s="1"/>
      <c r="K917" s="1"/>
      <c r="L917" s="1"/>
      <c r="M917" s="1"/>
      <c r="N917" s="1"/>
      <c r="O917" s="124"/>
      <c r="P917" s="97"/>
      <c r="Q917" s="12"/>
      <c r="R917" s="12"/>
    </row>
    <row r="918" spans="1:18" s="13" customFormat="1">
      <c r="A918" s="1"/>
      <c r="B918" s="1"/>
      <c r="C918" s="1"/>
      <c r="D918" s="5"/>
      <c r="E918" s="1"/>
      <c r="F918" s="1"/>
      <c r="G918" s="1"/>
      <c r="H918" s="1"/>
      <c r="I918" s="1"/>
      <c r="J918" s="1"/>
      <c r="K918" s="1"/>
      <c r="L918" s="1"/>
      <c r="M918" s="1"/>
      <c r="N918" s="1"/>
      <c r="O918" s="124"/>
      <c r="P918" s="97"/>
      <c r="Q918" s="12"/>
      <c r="R918" s="12"/>
    </row>
    <row r="919" spans="1:18" s="13" customFormat="1">
      <c r="A919" s="1"/>
      <c r="B919" s="1"/>
      <c r="C919" s="1"/>
      <c r="D919" s="5"/>
      <c r="E919" s="1"/>
      <c r="F919" s="1"/>
      <c r="G919" s="1"/>
      <c r="H919" s="1"/>
      <c r="I919" s="1"/>
      <c r="J919" s="1"/>
      <c r="K919" s="1"/>
      <c r="L919" s="1"/>
      <c r="M919" s="1"/>
      <c r="N919" s="1"/>
      <c r="O919" s="124"/>
      <c r="P919" s="97"/>
      <c r="Q919" s="12"/>
      <c r="R919" s="12"/>
    </row>
    <row r="920" spans="1:18" s="13" customFormat="1">
      <c r="A920" s="1"/>
      <c r="B920" s="1"/>
      <c r="C920" s="1"/>
      <c r="D920" s="5"/>
      <c r="E920" s="1"/>
      <c r="F920" s="1"/>
      <c r="G920" s="1"/>
      <c r="H920" s="1"/>
      <c r="I920" s="1"/>
      <c r="J920" s="1"/>
      <c r="K920" s="1"/>
      <c r="L920" s="1"/>
      <c r="M920" s="1"/>
      <c r="N920" s="1"/>
      <c r="O920" s="124"/>
      <c r="P920" s="97"/>
      <c r="Q920" s="12"/>
      <c r="R920" s="12"/>
    </row>
    <row r="921" spans="1:18" s="13" customFormat="1">
      <c r="A921" s="1"/>
      <c r="B921" s="1"/>
      <c r="C921" s="1"/>
      <c r="D921" s="5"/>
      <c r="E921" s="1"/>
      <c r="F921" s="1"/>
      <c r="G921" s="1"/>
      <c r="H921" s="1"/>
      <c r="I921" s="1"/>
      <c r="J921" s="1"/>
      <c r="K921" s="1"/>
      <c r="L921" s="1"/>
      <c r="M921" s="1"/>
      <c r="N921" s="1"/>
      <c r="O921" s="124"/>
      <c r="P921" s="97"/>
      <c r="Q921" s="12"/>
      <c r="R921" s="12"/>
    </row>
    <row r="922" spans="1:18" s="13" customFormat="1">
      <c r="A922" s="1"/>
      <c r="B922" s="1"/>
      <c r="C922" s="1"/>
      <c r="D922" s="5"/>
      <c r="E922" s="1"/>
      <c r="F922" s="1"/>
      <c r="G922" s="1"/>
      <c r="H922" s="1"/>
      <c r="I922" s="1"/>
      <c r="J922" s="1"/>
      <c r="K922" s="1"/>
      <c r="L922" s="1"/>
      <c r="M922" s="1"/>
      <c r="N922" s="1"/>
      <c r="O922" s="124"/>
      <c r="P922" s="97"/>
      <c r="Q922" s="12"/>
      <c r="R922" s="12"/>
    </row>
    <row r="923" spans="1:18" s="13" customFormat="1">
      <c r="A923" s="1"/>
      <c r="B923" s="1"/>
      <c r="C923" s="1"/>
      <c r="D923" s="5"/>
      <c r="E923" s="1"/>
      <c r="F923" s="1"/>
      <c r="G923" s="1"/>
      <c r="H923" s="1"/>
      <c r="I923" s="1"/>
      <c r="J923" s="1"/>
      <c r="K923" s="1"/>
      <c r="L923" s="1"/>
      <c r="M923" s="1"/>
      <c r="N923" s="1"/>
      <c r="O923" s="124"/>
      <c r="P923" s="97"/>
      <c r="Q923" s="12"/>
      <c r="R923" s="12"/>
    </row>
    <row r="924" spans="1:18" s="13" customFormat="1">
      <c r="A924" s="1"/>
      <c r="B924" s="1"/>
      <c r="C924" s="1"/>
      <c r="D924" s="5"/>
      <c r="E924" s="1"/>
      <c r="F924" s="1"/>
      <c r="G924" s="1"/>
      <c r="H924" s="1"/>
      <c r="I924" s="1"/>
      <c r="J924" s="1"/>
      <c r="K924" s="1"/>
      <c r="L924" s="1"/>
      <c r="M924" s="1"/>
      <c r="N924" s="1"/>
      <c r="O924" s="124"/>
      <c r="P924" s="97"/>
      <c r="Q924" s="12"/>
      <c r="R924" s="12"/>
    </row>
    <row r="925" spans="1:18" s="13" customFormat="1">
      <c r="A925" s="1"/>
      <c r="B925" s="1"/>
      <c r="C925" s="1"/>
      <c r="D925" s="5"/>
      <c r="E925" s="1"/>
      <c r="F925" s="1"/>
      <c r="G925" s="1"/>
      <c r="H925" s="1"/>
      <c r="I925" s="1"/>
      <c r="J925" s="1"/>
      <c r="K925" s="1"/>
      <c r="L925" s="1"/>
      <c r="M925" s="1"/>
      <c r="N925" s="1"/>
      <c r="O925" s="124"/>
      <c r="P925" s="97"/>
      <c r="Q925" s="12"/>
      <c r="R925" s="12"/>
    </row>
    <row r="926" spans="1:18" s="13" customFormat="1">
      <c r="A926" s="1"/>
      <c r="B926" s="1"/>
      <c r="C926" s="1"/>
      <c r="D926" s="5"/>
      <c r="E926" s="1"/>
      <c r="F926" s="1"/>
      <c r="G926" s="1"/>
      <c r="H926" s="1"/>
      <c r="I926" s="1"/>
      <c r="J926" s="1"/>
      <c r="K926" s="1"/>
      <c r="L926" s="1"/>
      <c r="M926" s="1"/>
      <c r="N926" s="1"/>
      <c r="O926" s="124"/>
      <c r="P926" s="97"/>
      <c r="Q926" s="12"/>
      <c r="R926" s="12"/>
    </row>
    <row r="927" spans="1:18" s="13" customFormat="1">
      <c r="A927" s="1"/>
      <c r="B927" s="1"/>
      <c r="C927" s="1"/>
      <c r="D927" s="5"/>
      <c r="E927" s="1"/>
      <c r="F927" s="1"/>
      <c r="G927" s="1"/>
      <c r="H927" s="1"/>
      <c r="I927" s="1"/>
      <c r="J927" s="1"/>
      <c r="K927" s="1"/>
      <c r="L927" s="1"/>
      <c r="M927" s="1"/>
      <c r="N927" s="1"/>
      <c r="O927" s="124"/>
      <c r="P927" s="97"/>
      <c r="Q927" s="12"/>
      <c r="R927" s="12"/>
    </row>
    <row r="928" spans="1:18" s="13" customFormat="1">
      <c r="A928" s="1"/>
      <c r="B928" s="1"/>
      <c r="C928" s="1"/>
      <c r="D928" s="5"/>
      <c r="E928" s="1"/>
      <c r="F928" s="1"/>
      <c r="G928" s="1"/>
      <c r="H928" s="1"/>
      <c r="I928" s="1"/>
      <c r="J928" s="1"/>
      <c r="K928" s="1"/>
      <c r="L928" s="1"/>
      <c r="M928" s="1"/>
      <c r="N928" s="1"/>
      <c r="O928" s="124"/>
      <c r="P928" s="97"/>
      <c r="Q928" s="12"/>
      <c r="R928" s="12"/>
    </row>
    <row r="929" spans="1:18" s="13" customFormat="1">
      <c r="A929" s="1"/>
      <c r="B929" s="1"/>
      <c r="C929" s="1"/>
      <c r="D929" s="5"/>
      <c r="E929" s="1"/>
      <c r="F929" s="1"/>
      <c r="G929" s="1"/>
      <c r="H929" s="1"/>
      <c r="I929" s="1"/>
      <c r="J929" s="1"/>
      <c r="K929" s="1"/>
      <c r="L929" s="1"/>
      <c r="M929" s="1"/>
      <c r="N929" s="1"/>
      <c r="O929" s="124"/>
      <c r="P929" s="97"/>
      <c r="Q929" s="12"/>
      <c r="R929" s="12"/>
    </row>
    <row r="930" spans="1:18" s="13" customFormat="1">
      <c r="A930" s="1"/>
      <c r="B930" s="1"/>
      <c r="C930" s="1"/>
      <c r="D930" s="5"/>
      <c r="E930" s="1"/>
      <c r="F930" s="1"/>
      <c r="G930" s="1"/>
      <c r="H930" s="1"/>
      <c r="I930" s="1"/>
      <c r="J930" s="1"/>
      <c r="K930" s="1"/>
      <c r="L930" s="1"/>
      <c r="M930" s="1"/>
      <c r="N930" s="1"/>
      <c r="O930" s="124"/>
      <c r="P930" s="97"/>
      <c r="Q930" s="12"/>
      <c r="R930" s="12"/>
    </row>
    <row r="931" spans="1:18" s="13" customFormat="1">
      <c r="A931" s="1"/>
      <c r="B931" s="1"/>
      <c r="C931" s="1"/>
      <c r="D931" s="5"/>
      <c r="E931" s="1"/>
      <c r="F931" s="1"/>
      <c r="G931" s="1"/>
      <c r="H931" s="1"/>
      <c r="I931" s="1"/>
      <c r="J931" s="1"/>
      <c r="K931" s="1"/>
      <c r="L931" s="1"/>
      <c r="M931" s="1"/>
      <c r="N931" s="1"/>
      <c r="O931" s="124"/>
      <c r="P931" s="97"/>
      <c r="Q931" s="12"/>
      <c r="R931" s="12"/>
    </row>
    <row r="932" spans="1:18" s="13" customFormat="1">
      <c r="A932" s="1"/>
      <c r="B932" s="1"/>
      <c r="C932" s="1"/>
      <c r="D932" s="5"/>
      <c r="E932" s="1"/>
      <c r="F932" s="1"/>
      <c r="G932" s="1"/>
      <c r="H932" s="1"/>
      <c r="I932" s="1"/>
      <c r="J932" s="1"/>
      <c r="K932" s="1"/>
      <c r="L932" s="1"/>
      <c r="M932" s="1"/>
      <c r="N932" s="1"/>
      <c r="O932" s="124"/>
      <c r="P932" s="97"/>
      <c r="Q932" s="12"/>
      <c r="R932" s="12"/>
    </row>
    <row r="933" spans="1:18" s="13" customFormat="1">
      <c r="A933" s="1"/>
      <c r="B933" s="1"/>
      <c r="C933" s="1"/>
      <c r="D933" s="5"/>
      <c r="E933" s="1"/>
      <c r="F933" s="1"/>
      <c r="G933" s="1"/>
      <c r="H933" s="1"/>
      <c r="I933" s="1"/>
      <c r="J933" s="1"/>
      <c r="K933" s="1"/>
      <c r="L933" s="1"/>
      <c r="M933" s="1"/>
      <c r="N933" s="1"/>
      <c r="O933" s="124"/>
      <c r="P933" s="97"/>
      <c r="Q933" s="12"/>
      <c r="R933" s="12"/>
    </row>
    <row r="934" spans="1:18" s="13" customFormat="1">
      <c r="A934" s="1"/>
      <c r="B934" s="1"/>
      <c r="C934" s="1"/>
      <c r="D934" s="5"/>
      <c r="E934" s="1"/>
      <c r="F934" s="1"/>
      <c r="G934" s="1"/>
      <c r="H934" s="1"/>
      <c r="I934" s="1"/>
      <c r="J934" s="1"/>
      <c r="K934" s="1"/>
      <c r="L934" s="1"/>
      <c r="M934" s="1"/>
      <c r="N934" s="1"/>
      <c r="O934" s="124"/>
      <c r="P934" s="97"/>
      <c r="Q934" s="12"/>
      <c r="R934" s="12"/>
    </row>
    <row r="935" spans="1:18" s="13" customFormat="1">
      <c r="A935" s="1"/>
      <c r="B935" s="1"/>
      <c r="C935" s="1"/>
      <c r="D935" s="5"/>
      <c r="E935" s="1"/>
      <c r="F935" s="1"/>
      <c r="G935" s="1"/>
      <c r="H935" s="1"/>
      <c r="I935" s="1"/>
      <c r="J935" s="1"/>
      <c r="K935" s="1"/>
      <c r="L935" s="1"/>
      <c r="M935" s="1"/>
      <c r="N935" s="1"/>
      <c r="O935" s="124"/>
      <c r="P935" s="97"/>
      <c r="Q935" s="12"/>
      <c r="R935" s="12"/>
    </row>
    <row r="936" spans="1:18" s="13" customFormat="1">
      <c r="A936" s="1"/>
      <c r="B936" s="1"/>
      <c r="C936" s="1"/>
      <c r="D936" s="5"/>
      <c r="E936" s="1"/>
      <c r="F936" s="1"/>
      <c r="G936" s="1"/>
      <c r="H936" s="1"/>
      <c r="I936" s="1"/>
      <c r="J936" s="1"/>
      <c r="K936" s="1"/>
      <c r="L936" s="1"/>
      <c r="M936" s="1"/>
      <c r="N936" s="1"/>
      <c r="O936" s="124"/>
      <c r="P936" s="97"/>
      <c r="Q936" s="12"/>
      <c r="R936" s="12"/>
    </row>
    <row r="937" spans="1:18" s="13" customFormat="1">
      <c r="A937" s="1"/>
      <c r="B937" s="1"/>
      <c r="C937" s="1"/>
      <c r="D937" s="5"/>
      <c r="E937" s="1"/>
      <c r="F937" s="1"/>
      <c r="G937" s="1"/>
      <c r="H937" s="1"/>
      <c r="I937" s="1"/>
      <c r="J937" s="1"/>
      <c r="K937" s="1"/>
      <c r="L937" s="1"/>
      <c r="M937" s="1"/>
      <c r="N937" s="1"/>
      <c r="O937" s="124"/>
      <c r="P937" s="97"/>
      <c r="Q937" s="12"/>
      <c r="R937" s="12"/>
    </row>
    <row r="938" spans="1:18" s="13" customFormat="1">
      <c r="A938" s="1"/>
      <c r="B938" s="1"/>
      <c r="C938" s="1"/>
      <c r="D938" s="5"/>
      <c r="E938" s="1"/>
      <c r="F938" s="1"/>
      <c r="G938" s="1"/>
      <c r="H938" s="1"/>
      <c r="I938" s="1"/>
      <c r="J938" s="1"/>
      <c r="K938" s="1"/>
      <c r="L938" s="1"/>
      <c r="M938" s="1"/>
      <c r="N938" s="1"/>
      <c r="O938" s="124"/>
      <c r="P938" s="97"/>
      <c r="Q938" s="12"/>
      <c r="R938" s="12"/>
    </row>
    <row r="939" spans="1:18" s="13" customFormat="1">
      <c r="A939" s="1"/>
      <c r="B939" s="1"/>
      <c r="C939" s="1"/>
      <c r="D939" s="5"/>
      <c r="E939" s="1"/>
      <c r="F939" s="1"/>
      <c r="G939" s="1"/>
      <c r="H939" s="1"/>
      <c r="I939" s="1"/>
      <c r="J939" s="1"/>
      <c r="K939" s="1"/>
      <c r="L939" s="1"/>
      <c r="M939" s="1"/>
      <c r="N939" s="1"/>
      <c r="O939" s="124"/>
      <c r="P939" s="97"/>
      <c r="Q939" s="12"/>
      <c r="R939" s="12"/>
    </row>
    <row r="940" spans="1:18" s="13" customFormat="1">
      <c r="A940" s="1"/>
      <c r="B940" s="1"/>
      <c r="C940" s="1"/>
      <c r="D940" s="5"/>
      <c r="E940" s="1"/>
      <c r="F940" s="1"/>
      <c r="G940" s="1"/>
      <c r="H940" s="1"/>
      <c r="I940" s="1"/>
      <c r="J940" s="1"/>
      <c r="K940" s="1"/>
      <c r="L940" s="1"/>
      <c r="M940" s="1"/>
      <c r="N940" s="1"/>
      <c r="O940" s="124"/>
      <c r="P940" s="97"/>
      <c r="Q940" s="12"/>
      <c r="R940" s="12"/>
    </row>
    <row r="941" spans="1:18" s="13" customFormat="1">
      <c r="A941" s="1"/>
      <c r="B941" s="1"/>
      <c r="C941" s="1"/>
      <c r="D941" s="5"/>
      <c r="E941" s="1"/>
      <c r="F941" s="1"/>
      <c r="G941" s="1"/>
      <c r="H941" s="1"/>
      <c r="I941" s="1"/>
      <c r="J941" s="1"/>
      <c r="K941" s="1"/>
      <c r="L941" s="1"/>
      <c r="M941" s="1"/>
      <c r="N941" s="1"/>
      <c r="O941" s="124"/>
      <c r="P941" s="97"/>
      <c r="Q941" s="12"/>
      <c r="R941" s="12"/>
    </row>
    <row r="942" spans="1:18" s="13" customFormat="1">
      <c r="A942" s="1"/>
      <c r="B942" s="1"/>
      <c r="C942" s="1"/>
      <c r="D942" s="5"/>
      <c r="E942" s="1"/>
      <c r="F942" s="1"/>
      <c r="G942" s="1"/>
      <c r="H942" s="1"/>
      <c r="I942" s="1"/>
      <c r="J942" s="1"/>
      <c r="K942" s="1"/>
      <c r="L942" s="1"/>
      <c r="M942" s="1"/>
      <c r="N942" s="1"/>
      <c r="O942" s="124"/>
      <c r="P942" s="97"/>
      <c r="Q942" s="12"/>
      <c r="R942" s="12"/>
    </row>
    <row r="943" spans="1:18" s="13" customFormat="1">
      <c r="A943" s="1"/>
      <c r="B943" s="1"/>
      <c r="C943" s="1"/>
      <c r="D943" s="5"/>
      <c r="E943" s="1"/>
      <c r="F943" s="1"/>
      <c r="G943" s="1"/>
      <c r="H943" s="1"/>
      <c r="I943" s="1"/>
      <c r="J943" s="1"/>
      <c r="K943" s="1"/>
      <c r="L943" s="1"/>
      <c r="M943" s="1"/>
      <c r="N943" s="1"/>
      <c r="O943" s="124"/>
      <c r="P943" s="97"/>
      <c r="Q943" s="12"/>
      <c r="R943" s="12"/>
    </row>
    <row r="944" spans="1:18" s="13" customFormat="1">
      <c r="A944" s="1"/>
      <c r="B944" s="1"/>
      <c r="C944" s="1"/>
      <c r="D944" s="5"/>
      <c r="E944" s="1"/>
      <c r="F944" s="1"/>
      <c r="G944" s="1"/>
      <c r="H944" s="1"/>
      <c r="I944" s="1"/>
      <c r="J944" s="1"/>
      <c r="K944" s="1"/>
      <c r="L944" s="1"/>
      <c r="M944" s="1"/>
      <c r="N944" s="1"/>
      <c r="O944" s="124"/>
      <c r="P944" s="97"/>
      <c r="Q944" s="12"/>
      <c r="R944" s="12"/>
    </row>
    <row r="945" spans="1:18" s="13" customFormat="1">
      <c r="A945" s="1"/>
      <c r="B945" s="1"/>
      <c r="C945" s="1"/>
      <c r="D945" s="5"/>
      <c r="E945" s="1"/>
      <c r="F945" s="1"/>
      <c r="G945" s="1"/>
      <c r="H945" s="1"/>
      <c r="I945" s="1"/>
      <c r="J945" s="1"/>
      <c r="K945" s="1"/>
      <c r="L945" s="1"/>
      <c r="M945" s="1"/>
      <c r="N945" s="1"/>
      <c r="O945" s="124"/>
      <c r="P945" s="97"/>
      <c r="Q945" s="12"/>
      <c r="R945" s="12"/>
    </row>
    <row r="946" spans="1:18" s="13" customFormat="1">
      <c r="A946" s="1"/>
      <c r="B946" s="1"/>
      <c r="C946" s="1"/>
      <c r="D946" s="5"/>
      <c r="E946" s="1"/>
      <c r="F946" s="1"/>
      <c r="G946" s="1"/>
      <c r="H946" s="1"/>
      <c r="I946" s="1"/>
      <c r="J946" s="1"/>
      <c r="K946" s="1"/>
      <c r="L946" s="1"/>
      <c r="M946" s="1"/>
      <c r="N946" s="1"/>
      <c r="O946" s="124"/>
      <c r="P946" s="97"/>
      <c r="Q946" s="12"/>
      <c r="R946" s="12"/>
    </row>
    <row r="947" spans="1:18" s="13" customFormat="1">
      <c r="A947" s="1"/>
      <c r="B947" s="1"/>
      <c r="C947" s="1"/>
      <c r="D947" s="5"/>
      <c r="E947" s="1"/>
      <c r="F947" s="1"/>
      <c r="G947" s="1"/>
      <c r="H947" s="1"/>
      <c r="I947" s="1"/>
      <c r="J947" s="1"/>
      <c r="K947" s="1"/>
      <c r="L947" s="1"/>
      <c r="M947" s="1"/>
      <c r="N947" s="1"/>
      <c r="O947" s="124"/>
      <c r="P947" s="97"/>
      <c r="Q947" s="12"/>
      <c r="R947" s="12"/>
    </row>
    <row r="948" spans="1:18" s="13" customFormat="1">
      <c r="A948" s="1"/>
      <c r="B948" s="1"/>
      <c r="C948" s="1"/>
      <c r="D948" s="5"/>
      <c r="E948" s="1"/>
      <c r="F948" s="1"/>
      <c r="G948" s="1"/>
      <c r="H948" s="1"/>
      <c r="I948" s="1"/>
      <c r="J948" s="1"/>
      <c r="K948" s="1"/>
      <c r="L948" s="1"/>
      <c r="M948" s="1"/>
      <c r="N948" s="1"/>
      <c r="O948" s="124"/>
      <c r="P948" s="97"/>
      <c r="Q948" s="12"/>
      <c r="R948" s="12"/>
    </row>
    <row r="949" spans="1:18" s="13" customFormat="1">
      <c r="A949" s="1"/>
      <c r="B949" s="1"/>
      <c r="C949" s="1"/>
      <c r="D949" s="5"/>
      <c r="E949" s="1"/>
      <c r="F949" s="1"/>
      <c r="G949" s="1"/>
      <c r="H949" s="1"/>
      <c r="I949" s="1"/>
      <c r="J949" s="1"/>
      <c r="K949" s="1"/>
      <c r="L949" s="1"/>
      <c r="M949" s="1"/>
      <c r="N949" s="1"/>
      <c r="O949" s="124"/>
      <c r="P949" s="97"/>
      <c r="Q949" s="12"/>
      <c r="R949" s="12"/>
    </row>
    <row r="950" spans="1:18" s="13" customFormat="1">
      <c r="A950" s="1"/>
      <c r="B950" s="1"/>
      <c r="C950" s="1"/>
      <c r="D950" s="5"/>
      <c r="E950" s="1"/>
      <c r="F950" s="1"/>
      <c r="G950" s="1"/>
      <c r="H950" s="1"/>
      <c r="I950" s="1"/>
      <c r="J950" s="1"/>
      <c r="K950" s="1"/>
      <c r="L950" s="1"/>
      <c r="M950" s="1"/>
      <c r="N950" s="1"/>
      <c r="O950" s="124"/>
      <c r="P950" s="97"/>
      <c r="Q950" s="12"/>
      <c r="R950" s="12"/>
    </row>
    <row r="951" spans="1:18" s="13" customFormat="1">
      <c r="A951" s="1"/>
      <c r="B951" s="1"/>
      <c r="C951" s="1"/>
      <c r="D951" s="5"/>
      <c r="E951" s="1"/>
      <c r="F951" s="1"/>
      <c r="G951" s="1"/>
      <c r="H951" s="1"/>
      <c r="I951" s="1"/>
      <c r="J951" s="1"/>
      <c r="K951" s="1"/>
      <c r="L951" s="1"/>
      <c r="M951" s="1"/>
      <c r="N951" s="1"/>
      <c r="O951" s="124"/>
      <c r="P951" s="97"/>
      <c r="Q951" s="12"/>
      <c r="R951" s="12"/>
    </row>
    <row r="952" spans="1:18" s="13" customFormat="1">
      <c r="A952" s="1"/>
      <c r="B952" s="1"/>
      <c r="C952" s="1"/>
      <c r="D952" s="5"/>
      <c r="E952" s="1"/>
      <c r="F952" s="1"/>
      <c r="G952" s="1"/>
      <c r="H952" s="1"/>
      <c r="I952" s="1"/>
      <c r="J952" s="1"/>
      <c r="K952" s="1"/>
      <c r="L952" s="1"/>
      <c r="M952" s="1"/>
      <c r="N952" s="1"/>
      <c r="O952" s="124"/>
      <c r="P952" s="97"/>
      <c r="Q952" s="12"/>
      <c r="R952" s="12"/>
    </row>
    <row r="953" spans="1:18" s="13" customFormat="1">
      <c r="A953" s="1"/>
      <c r="B953" s="1"/>
      <c r="C953" s="1"/>
      <c r="D953" s="5"/>
      <c r="E953" s="1"/>
      <c r="F953" s="1"/>
      <c r="G953" s="1"/>
      <c r="H953" s="1"/>
      <c r="I953" s="1"/>
      <c r="J953" s="1"/>
      <c r="K953" s="1"/>
      <c r="L953" s="1"/>
      <c r="M953" s="1"/>
      <c r="N953" s="1"/>
      <c r="O953" s="124"/>
      <c r="P953" s="97"/>
      <c r="Q953" s="12"/>
      <c r="R953" s="12"/>
    </row>
    <row r="954" spans="1:18" s="13" customFormat="1">
      <c r="A954" s="1"/>
      <c r="B954" s="1"/>
      <c r="C954" s="1"/>
      <c r="D954" s="5"/>
      <c r="E954" s="1"/>
      <c r="F954" s="1"/>
      <c r="G954" s="1"/>
      <c r="H954" s="1"/>
      <c r="I954" s="1"/>
      <c r="J954" s="1"/>
      <c r="K954" s="1"/>
      <c r="L954" s="1"/>
      <c r="M954" s="1"/>
      <c r="N954" s="1"/>
      <c r="O954" s="124"/>
      <c r="P954" s="97"/>
      <c r="Q954" s="12"/>
      <c r="R954" s="12"/>
    </row>
    <row r="955" spans="1:18" s="13" customFormat="1">
      <c r="A955" s="1"/>
      <c r="B955" s="1"/>
      <c r="C955" s="1"/>
      <c r="D955" s="5"/>
      <c r="E955" s="1"/>
      <c r="F955" s="1"/>
      <c r="G955" s="1"/>
      <c r="H955" s="1"/>
      <c r="I955" s="1"/>
      <c r="J955" s="1"/>
      <c r="K955" s="1"/>
      <c r="L955" s="1"/>
      <c r="M955" s="1"/>
      <c r="N955" s="1"/>
      <c r="O955" s="124"/>
      <c r="P955" s="97"/>
      <c r="Q955" s="12"/>
      <c r="R955" s="12"/>
    </row>
    <row r="956" spans="1:18" s="13" customFormat="1">
      <c r="A956" s="1"/>
      <c r="B956" s="1"/>
      <c r="C956" s="1"/>
      <c r="D956" s="5"/>
      <c r="E956" s="1"/>
      <c r="F956" s="1"/>
      <c r="G956" s="1"/>
      <c r="H956" s="1"/>
      <c r="I956" s="1"/>
      <c r="J956" s="1"/>
      <c r="K956" s="1"/>
      <c r="L956" s="1"/>
      <c r="M956" s="1"/>
      <c r="N956" s="1"/>
      <c r="O956" s="124"/>
      <c r="P956" s="97"/>
      <c r="Q956" s="12"/>
      <c r="R956" s="12"/>
    </row>
    <row r="957" spans="1:18" s="13" customFormat="1">
      <c r="A957" s="1"/>
      <c r="B957" s="1"/>
      <c r="C957" s="1"/>
      <c r="D957" s="5"/>
      <c r="E957" s="1"/>
      <c r="F957" s="1"/>
      <c r="G957" s="1"/>
      <c r="H957" s="1"/>
      <c r="I957" s="1"/>
      <c r="J957" s="1"/>
      <c r="K957" s="1"/>
      <c r="L957" s="1"/>
      <c r="M957" s="1"/>
      <c r="N957" s="1"/>
      <c r="O957" s="124"/>
      <c r="P957" s="97"/>
      <c r="Q957" s="12"/>
      <c r="R957" s="12"/>
    </row>
    <row r="958" spans="1:18" s="13" customFormat="1">
      <c r="A958" s="1"/>
      <c r="B958" s="1"/>
      <c r="C958" s="1"/>
      <c r="D958" s="5"/>
      <c r="E958" s="1"/>
      <c r="F958" s="1"/>
      <c r="G958" s="1"/>
      <c r="H958" s="1"/>
      <c r="I958" s="1"/>
      <c r="J958" s="1"/>
      <c r="K958" s="1"/>
      <c r="L958" s="1"/>
      <c r="M958" s="1"/>
      <c r="N958" s="1"/>
      <c r="O958" s="124"/>
      <c r="P958" s="97"/>
      <c r="Q958" s="12"/>
      <c r="R958" s="12"/>
    </row>
    <row r="959" spans="1:18" s="13" customFormat="1">
      <c r="A959" s="1"/>
      <c r="B959" s="1"/>
      <c r="C959" s="1"/>
      <c r="D959" s="5"/>
      <c r="E959" s="1"/>
      <c r="F959" s="1"/>
      <c r="G959" s="1"/>
      <c r="H959" s="1"/>
      <c r="I959" s="1"/>
      <c r="J959" s="1"/>
      <c r="K959" s="1"/>
      <c r="L959" s="1"/>
      <c r="M959" s="1"/>
      <c r="N959" s="1"/>
      <c r="O959" s="124"/>
      <c r="P959" s="97"/>
      <c r="Q959" s="12"/>
      <c r="R959" s="12"/>
    </row>
    <row r="960" spans="1:18" s="13" customFormat="1">
      <c r="A960" s="1"/>
      <c r="B960" s="1"/>
      <c r="C960" s="1"/>
      <c r="D960" s="5"/>
      <c r="E960" s="1"/>
      <c r="F960" s="1"/>
      <c r="G960" s="1"/>
      <c r="H960" s="1"/>
      <c r="I960" s="1"/>
      <c r="J960" s="1"/>
      <c r="K960" s="1"/>
      <c r="L960" s="1"/>
      <c r="M960" s="1"/>
      <c r="N960" s="1"/>
      <c r="O960" s="124"/>
      <c r="P960" s="97"/>
      <c r="Q960" s="12"/>
      <c r="R960" s="12"/>
    </row>
    <row r="961" spans="1:18" s="13" customFormat="1">
      <c r="A961" s="1"/>
      <c r="B961" s="1"/>
      <c r="C961" s="1"/>
      <c r="D961" s="5"/>
      <c r="E961" s="1"/>
      <c r="F961" s="1"/>
      <c r="G961" s="1"/>
      <c r="H961" s="1"/>
      <c r="I961" s="1"/>
      <c r="J961" s="1"/>
      <c r="K961" s="1"/>
      <c r="L961" s="1"/>
      <c r="M961" s="1"/>
      <c r="N961" s="1"/>
      <c r="O961" s="124"/>
      <c r="P961" s="97"/>
      <c r="Q961" s="12"/>
      <c r="R961" s="12"/>
    </row>
    <row r="962" spans="1:18" s="13" customFormat="1">
      <c r="A962" s="1"/>
      <c r="B962" s="1"/>
      <c r="C962" s="1"/>
      <c r="D962" s="5"/>
      <c r="E962" s="1"/>
      <c r="F962" s="1"/>
      <c r="G962" s="1"/>
      <c r="H962" s="1"/>
      <c r="I962" s="1"/>
      <c r="J962" s="1"/>
      <c r="K962" s="1"/>
      <c r="L962" s="1"/>
      <c r="M962" s="1"/>
      <c r="N962" s="1"/>
      <c r="O962" s="124"/>
      <c r="P962" s="97"/>
      <c r="Q962" s="12"/>
      <c r="R962" s="12"/>
    </row>
    <row r="963" spans="1:18" s="13" customFormat="1">
      <c r="A963" s="1"/>
      <c r="B963" s="1"/>
      <c r="C963" s="1"/>
      <c r="D963" s="5"/>
      <c r="E963" s="1"/>
      <c r="F963" s="1"/>
      <c r="G963" s="1"/>
      <c r="H963" s="1"/>
      <c r="I963" s="1"/>
      <c r="J963" s="1"/>
      <c r="K963" s="1"/>
      <c r="L963" s="1"/>
      <c r="M963" s="1"/>
      <c r="N963" s="1"/>
      <c r="O963" s="124"/>
      <c r="P963" s="97"/>
      <c r="Q963" s="12"/>
      <c r="R963" s="12"/>
    </row>
    <row r="964" spans="1:18" s="13" customFormat="1">
      <c r="A964" s="1"/>
      <c r="B964" s="1"/>
      <c r="C964" s="1"/>
      <c r="D964" s="5"/>
      <c r="E964" s="1"/>
      <c r="F964" s="1"/>
      <c r="G964" s="1"/>
      <c r="H964" s="1"/>
      <c r="I964" s="1"/>
      <c r="J964" s="1"/>
      <c r="K964" s="1"/>
      <c r="L964" s="1"/>
      <c r="M964" s="1"/>
      <c r="N964" s="1"/>
      <c r="O964" s="124"/>
      <c r="P964" s="97"/>
      <c r="Q964" s="12"/>
      <c r="R964" s="12"/>
    </row>
    <row r="965" spans="1:18" s="13" customFormat="1">
      <c r="A965" s="1"/>
      <c r="B965" s="1"/>
      <c r="C965" s="1"/>
      <c r="D965" s="5"/>
      <c r="E965" s="1"/>
      <c r="F965" s="1"/>
      <c r="G965" s="1"/>
      <c r="H965" s="1"/>
      <c r="I965" s="1"/>
      <c r="J965" s="1"/>
      <c r="K965" s="1"/>
      <c r="L965" s="1"/>
      <c r="M965" s="1"/>
      <c r="N965" s="1"/>
      <c r="O965" s="124"/>
      <c r="P965" s="97"/>
      <c r="Q965" s="12"/>
      <c r="R965" s="12"/>
    </row>
    <row r="966" spans="1:18" s="13" customFormat="1">
      <c r="A966" s="1"/>
      <c r="B966" s="1"/>
      <c r="C966" s="1"/>
      <c r="D966" s="5"/>
      <c r="E966" s="1"/>
      <c r="F966" s="1"/>
      <c r="G966" s="1"/>
      <c r="H966" s="1"/>
      <c r="I966" s="1"/>
      <c r="J966" s="1"/>
      <c r="K966" s="1"/>
      <c r="L966" s="1"/>
      <c r="M966" s="1"/>
      <c r="N966" s="1"/>
      <c r="O966" s="124"/>
      <c r="P966" s="97"/>
      <c r="Q966" s="12"/>
      <c r="R966" s="12"/>
    </row>
    <row r="967" spans="1:18" s="13" customFormat="1">
      <c r="A967" s="1"/>
      <c r="B967" s="1"/>
      <c r="C967" s="1"/>
      <c r="D967" s="5"/>
      <c r="E967" s="1"/>
      <c r="F967" s="1"/>
      <c r="G967" s="1"/>
      <c r="H967" s="1"/>
      <c r="I967" s="1"/>
      <c r="J967" s="1"/>
      <c r="K967" s="1"/>
      <c r="L967" s="1"/>
      <c r="M967" s="1"/>
      <c r="N967" s="1"/>
      <c r="O967" s="124"/>
      <c r="P967" s="97"/>
      <c r="Q967" s="12"/>
      <c r="R967" s="12"/>
    </row>
    <row r="968" spans="1:18" s="13" customFormat="1">
      <c r="A968" s="1"/>
      <c r="B968" s="1"/>
      <c r="C968" s="1"/>
      <c r="D968" s="5"/>
      <c r="E968" s="1"/>
      <c r="F968" s="1"/>
      <c r="G968" s="1"/>
      <c r="H968" s="1"/>
      <c r="I968" s="1"/>
      <c r="J968" s="1"/>
      <c r="K968" s="1"/>
      <c r="L968" s="1"/>
      <c r="M968" s="1"/>
      <c r="N968" s="1"/>
      <c r="O968" s="124"/>
      <c r="P968" s="97"/>
      <c r="Q968" s="12"/>
      <c r="R968" s="12"/>
    </row>
    <row r="969" spans="1:18" s="13" customFormat="1">
      <c r="A969" s="1"/>
      <c r="B969" s="1"/>
      <c r="C969" s="1"/>
      <c r="D969" s="5"/>
      <c r="E969" s="1"/>
      <c r="F969" s="1"/>
      <c r="G969" s="1"/>
      <c r="H969" s="1"/>
      <c r="I969" s="1"/>
      <c r="J969" s="1"/>
      <c r="K969" s="1"/>
      <c r="L969" s="1"/>
      <c r="M969" s="1"/>
      <c r="N969" s="1"/>
      <c r="O969" s="124"/>
      <c r="P969" s="97"/>
      <c r="Q969" s="12"/>
      <c r="R969" s="12"/>
    </row>
    <row r="970" spans="1:18" s="13" customFormat="1">
      <c r="A970" s="1"/>
      <c r="B970" s="1"/>
      <c r="C970" s="1"/>
      <c r="D970" s="5"/>
      <c r="E970" s="1"/>
      <c r="F970" s="1"/>
      <c r="G970" s="1"/>
      <c r="H970" s="1"/>
      <c r="I970" s="1"/>
      <c r="J970" s="1"/>
      <c r="K970" s="1"/>
      <c r="L970" s="1"/>
      <c r="M970" s="1"/>
      <c r="N970" s="1"/>
      <c r="O970" s="124"/>
      <c r="P970" s="97"/>
      <c r="Q970" s="12"/>
      <c r="R970" s="12"/>
    </row>
    <row r="971" spans="1:18" s="13" customFormat="1">
      <c r="A971" s="1"/>
      <c r="B971" s="1"/>
      <c r="C971" s="1"/>
      <c r="D971" s="5"/>
      <c r="E971" s="1"/>
      <c r="F971" s="1"/>
      <c r="G971" s="1"/>
      <c r="H971" s="1"/>
      <c r="I971" s="1"/>
      <c r="J971" s="1"/>
      <c r="K971" s="1"/>
      <c r="L971" s="1"/>
      <c r="M971" s="1"/>
      <c r="N971" s="1"/>
      <c r="O971" s="124"/>
      <c r="P971" s="97"/>
      <c r="Q971" s="12"/>
      <c r="R971" s="12"/>
    </row>
    <row r="972" spans="1:18" s="13" customFormat="1">
      <c r="A972" s="1"/>
      <c r="B972" s="1"/>
      <c r="C972" s="1"/>
      <c r="D972" s="5"/>
      <c r="E972" s="1"/>
      <c r="F972" s="1"/>
      <c r="G972" s="1"/>
      <c r="H972" s="1"/>
      <c r="I972" s="1"/>
      <c r="J972" s="1"/>
      <c r="K972" s="1"/>
      <c r="L972" s="1"/>
      <c r="M972" s="1"/>
      <c r="N972" s="1"/>
      <c r="O972" s="124"/>
      <c r="P972" s="97"/>
      <c r="Q972" s="12"/>
      <c r="R972" s="12"/>
    </row>
    <row r="973" spans="1:18" s="13" customFormat="1">
      <c r="A973" s="1"/>
      <c r="B973" s="1"/>
      <c r="C973" s="1"/>
      <c r="D973" s="5"/>
      <c r="E973" s="1"/>
      <c r="F973" s="1"/>
      <c r="G973" s="1"/>
      <c r="H973" s="1"/>
      <c r="I973" s="1"/>
      <c r="J973" s="1"/>
      <c r="K973" s="1"/>
      <c r="L973" s="1"/>
      <c r="M973" s="1"/>
      <c r="N973" s="1"/>
      <c r="O973" s="124"/>
      <c r="P973" s="97"/>
      <c r="Q973" s="12"/>
      <c r="R973" s="12"/>
    </row>
    <row r="974" spans="1:18" s="13" customFormat="1">
      <c r="A974" s="1"/>
      <c r="B974" s="1"/>
      <c r="C974" s="1"/>
      <c r="D974" s="5"/>
      <c r="E974" s="1"/>
      <c r="F974" s="1"/>
      <c r="G974" s="1"/>
      <c r="H974" s="1"/>
      <c r="I974" s="1"/>
      <c r="J974" s="1"/>
      <c r="K974" s="1"/>
      <c r="L974" s="1"/>
      <c r="M974" s="1"/>
      <c r="N974" s="1"/>
      <c r="O974" s="124"/>
      <c r="P974" s="97"/>
      <c r="Q974" s="12"/>
      <c r="R974" s="12"/>
    </row>
    <row r="975" spans="1:18" s="13" customFormat="1">
      <c r="A975" s="1"/>
      <c r="B975" s="1"/>
      <c r="C975" s="1"/>
      <c r="D975" s="5"/>
      <c r="E975" s="1"/>
      <c r="F975" s="1"/>
      <c r="G975" s="1"/>
      <c r="H975" s="1"/>
      <c r="I975" s="1"/>
      <c r="J975" s="1"/>
      <c r="K975" s="1"/>
      <c r="L975" s="1"/>
      <c r="M975" s="1"/>
      <c r="N975" s="1"/>
      <c r="O975" s="124"/>
      <c r="P975" s="97"/>
      <c r="Q975" s="12"/>
      <c r="R975" s="12"/>
    </row>
    <row r="976" spans="1:18" s="13" customFormat="1">
      <c r="A976" s="1"/>
      <c r="B976" s="1"/>
      <c r="C976" s="1"/>
      <c r="D976" s="5"/>
      <c r="E976" s="1"/>
      <c r="F976" s="1"/>
      <c r="G976" s="1"/>
      <c r="H976" s="1"/>
      <c r="I976" s="1"/>
      <c r="J976" s="1"/>
      <c r="K976" s="1"/>
      <c r="L976" s="1"/>
      <c r="M976" s="1"/>
      <c r="N976" s="1"/>
      <c r="O976" s="124"/>
      <c r="P976" s="97"/>
      <c r="Q976" s="12"/>
      <c r="R976" s="12"/>
    </row>
    <row r="977" spans="1:18" s="13" customFormat="1">
      <c r="A977" s="1"/>
      <c r="B977" s="1"/>
      <c r="C977" s="1"/>
      <c r="D977" s="5"/>
      <c r="E977" s="1"/>
      <c r="F977" s="1"/>
      <c r="G977" s="1"/>
      <c r="H977" s="1"/>
      <c r="I977" s="1"/>
      <c r="J977" s="1"/>
      <c r="K977" s="1"/>
      <c r="L977" s="1"/>
      <c r="M977" s="1"/>
      <c r="N977" s="1"/>
      <c r="O977" s="124"/>
      <c r="P977" s="97"/>
      <c r="Q977" s="12"/>
      <c r="R977" s="12"/>
    </row>
    <row r="978" spans="1:18" s="13" customFormat="1">
      <c r="A978" s="1"/>
      <c r="B978" s="1"/>
      <c r="C978" s="1"/>
      <c r="D978" s="5"/>
      <c r="E978" s="1"/>
      <c r="F978" s="1"/>
      <c r="G978" s="1"/>
      <c r="H978" s="1"/>
      <c r="I978" s="1"/>
      <c r="J978" s="1"/>
      <c r="K978" s="1"/>
      <c r="L978" s="1"/>
      <c r="M978" s="1"/>
      <c r="N978" s="1"/>
      <c r="O978" s="124"/>
      <c r="P978" s="97"/>
      <c r="Q978" s="12"/>
      <c r="R978" s="12"/>
    </row>
    <row r="979" spans="1:18" s="13" customFormat="1">
      <c r="A979" s="1"/>
      <c r="B979" s="1"/>
      <c r="C979" s="1"/>
      <c r="D979" s="5"/>
      <c r="E979" s="1"/>
      <c r="F979" s="1"/>
      <c r="G979" s="1"/>
      <c r="H979" s="1"/>
      <c r="I979" s="1"/>
      <c r="J979" s="1"/>
      <c r="K979" s="1"/>
      <c r="L979" s="1"/>
      <c r="M979" s="1"/>
      <c r="N979" s="1"/>
      <c r="O979" s="124"/>
      <c r="P979" s="97"/>
      <c r="Q979" s="12"/>
      <c r="R979" s="12"/>
    </row>
    <row r="980" spans="1:18" s="13" customFormat="1">
      <c r="A980" s="1"/>
      <c r="B980" s="1"/>
      <c r="C980" s="1"/>
      <c r="D980" s="5"/>
      <c r="E980" s="1"/>
      <c r="F980" s="1"/>
      <c r="G980" s="1"/>
      <c r="H980" s="1"/>
      <c r="I980" s="1"/>
      <c r="J980" s="1"/>
      <c r="K980" s="1"/>
      <c r="L980" s="1"/>
      <c r="M980" s="1"/>
      <c r="N980" s="1"/>
      <c r="O980" s="124"/>
      <c r="P980" s="97"/>
      <c r="Q980" s="12"/>
      <c r="R980" s="12"/>
    </row>
    <row r="981" spans="1:18" s="13" customFormat="1">
      <c r="A981" s="1"/>
      <c r="B981" s="1"/>
      <c r="C981" s="1"/>
      <c r="D981" s="5"/>
      <c r="E981" s="1"/>
      <c r="F981" s="1"/>
      <c r="G981" s="1"/>
      <c r="H981" s="1"/>
      <c r="I981" s="1"/>
      <c r="J981" s="1"/>
      <c r="K981" s="1"/>
      <c r="L981" s="1"/>
      <c r="M981" s="1"/>
      <c r="N981" s="1"/>
      <c r="O981" s="124"/>
      <c r="P981" s="97"/>
      <c r="Q981" s="12"/>
      <c r="R981" s="12"/>
    </row>
    <row r="982" spans="1:18" s="13" customFormat="1">
      <c r="A982" s="1"/>
      <c r="B982" s="1"/>
      <c r="C982" s="1"/>
      <c r="D982" s="5"/>
      <c r="E982" s="1"/>
      <c r="F982" s="1"/>
      <c r="G982" s="1"/>
      <c r="H982" s="1"/>
      <c r="I982" s="1"/>
      <c r="J982" s="1"/>
      <c r="K982" s="1"/>
      <c r="L982" s="1"/>
      <c r="M982" s="1"/>
      <c r="N982" s="1"/>
      <c r="O982" s="124"/>
      <c r="P982" s="97"/>
      <c r="Q982" s="12"/>
      <c r="R982" s="12"/>
    </row>
    <row r="983" spans="1:18" s="13" customFormat="1">
      <c r="A983" s="1"/>
      <c r="B983" s="1"/>
      <c r="C983" s="1"/>
      <c r="D983" s="5"/>
      <c r="E983" s="1"/>
      <c r="F983" s="1"/>
      <c r="G983" s="1"/>
      <c r="H983" s="1"/>
      <c r="I983" s="1"/>
      <c r="J983" s="1"/>
      <c r="K983" s="1"/>
      <c r="L983" s="1"/>
      <c r="M983" s="1"/>
      <c r="N983" s="1"/>
      <c r="O983" s="124"/>
      <c r="P983" s="97"/>
      <c r="Q983" s="12"/>
      <c r="R983" s="12"/>
    </row>
    <row r="984" spans="1:18" s="13" customFormat="1">
      <c r="A984" s="1"/>
      <c r="B984" s="1"/>
      <c r="C984" s="1"/>
      <c r="D984" s="5"/>
      <c r="E984" s="1"/>
      <c r="F984" s="1"/>
      <c r="G984" s="1"/>
      <c r="H984" s="1"/>
      <c r="I984" s="1"/>
      <c r="J984" s="1"/>
      <c r="K984" s="1"/>
      <c r="L984" s="1"/>
      <c r="M984" s="1"/>
      <c r="N984" s="1"/>
      <c r="O984" s="124"/>
      <c r="P984" s="97"/>
      <c r="Q984" s="12"/>
      <c r="R984" s="12"/>
    </row>
    <row r="985" spans="1:18" s="13" customFormat="1">
      <c r="A985" s="1"/>
      <c r="B985" s="1"/>
      <c r="C985" s="1"/>
      <c r="D985" s="5"/>
      <c r="E985" s="1"/>
      <c r="F985" s="1"/>
      <c r="G985" s="1"/>
      <c r="H985" s="1"/>
      <c r="I985" s="1"/>
      <c r="J985" s="1"/>
      <c r="K985" s="1"/>
      <c r="L985" s="1"/>
      <c r="M985" s="1"/>
      <c r="N985" s="1"/>
      <c r="O985" s="124"/>
      <c r="P985" s="97"/>
      <c r="Q985" s="12"/>
      <c r="R985" s="12"/>
    </row>
    <row r="986" spans="1:18" s="13" customFormat="1">
      <c r="A986" s="1"/>
      <c r="B986" s="1"/>
      <c r="C986" s="1"/>
      <c r="D986" s="5"/>
      <c r="E986" s="1"/>
      <c r="F986" s="1"/>
      <c r="G986" s="1"/>
      <c r="H986" s="1"/>
      <c r="I986" s="1"/>
      <c r="J986" s="1"/>
      <c r="K986" s="1"/>
      <c r="L986" s="1"/>
      <c r="M986" s="1"/>
      <c r="N986" s="1"/>
      <c r="O986" s="124"/>
      <c r="P986" s="97"/>
      <c r="Q986" s="12"/>
      <c r="R986" s="12"/>
    </row>
    <row r="987" spans="1:18" s="13" customFormat="1">
      <c r="A987" s="1"/>
      <c r="B987" s="1"/>
      <c r="C987" s="1"/>
      <c r="D987" s="5"/>
      <c r="E987" s="1"/>
      <c r="F987" s="1"/>
      <c r="G987" s="1"/>
      <c r="H987" s="1"/>
      <c r="I987" s="1"/>
      <c r="J987" s="1"/>
      <c r="K987" s="1"/>
      <c r="L987" s="1"/>
      <c r="M987" s="1"/>
      <c r="N987" s="1"/>
      <c r="O987" s="124"/>
      <c r="P987" s="97"/>
      <c r="Q987" s="12"/>
      <c r="R987" s="12"/>
    </row>
    <row r="988" spans="1:18" s="13" customFormat="1">
      <c r="A988" s="1"/>
      <c r="B988" s="1"/>
      <c r="C988" s="1"/>
      <c r="D988" s="5"/>
      <c r="E988" s="1"/>
      <c r="F988" s="1"/>
      <c r="G988" s="1"/>
      <c r="H988" s="1"/>
      <c r="I988" s="1"/>
      <c r="J988" s="1"/>
      <c r="K988" s="1"/>
      <c r="L988" s="1"/>
      <c r="M988" s="1"/>
      <c r="N988" s="1"/>
      <c r="O988" s="124"/>
      <c r="P988" s="97"/>
      <c r="Q988" s="12"/>
      <c r="R988" s="12"/>
    </row>
    <row r="989" spans="1:18" s="13" customFormat="1">
      <c r="A989" s="1"/>
      <c r="B989" s="1"/>
      <c r="C989" s="1"/>
      <c r="D989" s="5"/>
      <c r="E989" s="1"/>
      <c r="F989" s="1"/>
      <c r="G989" s="1"/>
      <c r="H989" s="1"/>
      <c r="I989" s="1"/>
      <c r="J989" s="1"/>
      <c r="K989" s="1"/>
      <c r="L989" s="1"/>
      <c r="M989" s="1"/>
      <c r="N989" s="1"/>
      <c r="O989" s="124"/>
      <c r="P989" s="97"/>
      <c r="Q989" s="12"/>
      <c r="R989" s="12"/>
    </row>
    <row r="990" spans="1:18" s="13" customFormat="1">
      <c r="A990" s="1"/>
      <c r="B990" s="1"/>
      <c r="C990" s="1"/>
      <c r="D990" s="5"/>
      <c r="E990" s="1"/>
      <c r="F990" s="1"/>
      <c r="G990" s="1"/>
      <c r="H990" s="1"/>
      <c r="I990" s="1"/>
      <c r="J990" s="1"/>
      <c r="K990" s="1"/>
      <c r="L990" s="1"/>
      <c r="M990" s="1"/>
      <c r="N990" s="1"/>
      <c r="O990" s="124"/>
      <c r="P990" s="97"/>
      <c r="Q990" s="12"/>
      <c r="R990" s="12"/>
    </row>
    <row r="991" spans="1:18" s="13" customFormat="1">
      <c r="A991" s="1"/>
      <c r="B991" s="1"/>
      <c r="C991" s="1"/>
      <c r="D991" s="5"/>
      <c r="E991" s="1"/>
      <c r="F991" s="1"/>
      <c r="G991" s="1"/>
      <c r="H991" s="1"/>
      <c r="I991" s="1"/>
      <c r="J991" s="1"/>
      <c r="K991" s="1"/>
      <c r="L991" s="1"/>
      <c r="M991" s="1"/>
      <c r="N991" s="1"/>
      <c r="O991" s="124"/>
      <c r="P991" s="97"/>
      <c r="Q991" s="12"/>
      <c r="R991" s="12"/>
    </row>
    <row r="992" spans="1:18" s="13" customFormat="1">
      <c r="A992" s="1"/>
      <c r="B992" s="1"/>
      <c r="C992" s="1"/>
      <c r="D992" s="5"/>
      <c r="E992" s="1"/>
      <c r="F992" s="1"/>
      <c r="G992" s="1"/>
      <c r="H992" s="1"/>
      <c r="I992" s="1"/>
      <c r="J992" s="1"/>
      <c r="K992" s="1"/>
      <c r="L992" s="1"/>
      <c r="M992" s="1"/>
      <c r="N992" s="1"/>
      <c r="O992" s="124"/>
      <c r="P992" s="97"/>
      <c r="Q992" s="12"/>
      <c r="R992" s="12"/>
    </row>
    <row r="993" spans="1:18" s="13" customFormat="1">
      <c r="A993" s="1"/>
      <c r="B993" s="1"/>
      <c r="C993" s="1"/>
      <c r="D993" s="5"/>
      <c r="E993" s="1"/>
      <c r="F993" s="1"/>
      <c r="G993" s="1"/>
      <c r="H993" s="1"/>
      <c r="I993" s="1"/>
      <c r="J993" s="1"/>
      <c r="K993" s="1"/>
      <c r="L993" s="1"/>
      <c r="M993" s="1"/>
      <c r="N993" s="1"/>
      <c r="O993" s="124"/>
      <c r="P993" s="97"/>
      <c r="Q993" s="12"/>
      <c r="R993" s="12"/>
    </row>
    <row r="994" spans="1:18" s="13" customFormat="1">
      <c r="A994" s="1"/>
      <c r="B994" s="1"/>
      <c r="C994" s="1"/>
      <c r="D994" s="5"/>
      <c r="E994" s="1"/>
      <c r="F994" s="1"/>
      <c r="G994" s="1"/>
      <c r="H994" s="1"/>
      <c r="I994" s="1"/>
      <c r="J994" s="1"/>
      <c r="K994" s="1"/>
      <c r="L994" s="1"/>
      <c r="M994" s="1"/>
      <c r="N994" s="1"/>
      <c r="O994" s="124"/>
      <c r="P994" s="97"/>
      <c r="Q994" s="12"/>
      <c r="R994" s="12"/>
    </row>
    <row r="995" spans="1:18" s="13" customFormat="1">
      <c r="A995" s="1"/>
      <c r="B995" s="1"/>
      <c r="C995" s="1"/>
      <c r="D995" s="5"/>
      <c r="E995" s="1"/>
      <c r="F995" s="1"/>
      <c r="G995" s="1"/>
      <c r="H995" s="1"/>
      <c r="I995" s="1"/>
      <c r="J995" s="1"/>
      <c r="K995" s="1"/>
      <c r="L995" s="1"/>
      <c r="M995" s="1"/>
      <c r="N995" s="1"/>
      <c r="O995" s="124"/>
      <c r="P995" s="97"/>
      <c r="Q995" s="12"/>
      <c r="R995" s="12"/>
    </row>
    <row r="996" spans="1:18" s="13" customFormat="1">
      <c r="A996" s="1"/>
      <c r="B996" s="1"/>
      <c r="C996" s="1"/>
      <c r="D996" s="5"/>
      <c r="E996" s="1"/>
      <c r="F996" s="1"/>
      <c r="G996" s="1"/>
      <c r="H996" s="1"/>
      <c r="I996" s="1"/>
      <c r="J996" s="1"/>
      <c r="K996" s="1"/>
      <c r="L996" s="1"/>
      <c r="M996" s="1"/>
      <c r="N996" s="1"/>
      <c r="O996" s="124"/>
      <c r="P996" s="97"/>
      <c r="Q996" s="12"/>
      <c r="R996" s="12"/>
    </row>
    <row r="997" spans="1:18" s="13" customFormat="1">
      <c r="A997" s="1"/>
      <c r="B997" s="1"/>
      <c r="C997" s="1"/>
      <c r="D997" s="5"/>
      <c r="E997" s="1"/>
      <c r="F997" s="1"/>
      <c r="G997" s="1"/>
      <c r="H997" s="1"/>
      <c r="I997" s="1"/>
      <c r="J997" s="1"/>
      <c r="K997" s="1"/>
      <c r="L997" s="1"/>
      <c r="M997" s="1"/>
      <c r="N997" s="1"/>
      <c r="O997" s="124"/>
      <c r="P997" s="97"/>
      <c r="Q997" s="12"/>
      <c r="R997" s="12"/>
    </row>
    <row r="998" spans="1:18" s="13" customFormat="1">
      <c r="A998" s="1"/>
      <c r="B998" s="1"/>
      <c r="C998" s="1"/>
      <c r="D998" s="5"/>
      <c r="E998" s="1"/>
      <c r="F998" s="1"/>
      <c r="G998" s="1"/>
      <c r="H998" s="1"/>
      <c r="I998" s="1"/>
      <c r="J998" s="1"/>
      <c r="K998" s="1"/>
      <c r="L998" s="1"/>
      <c r="M998" s="1"/>
      <c r="N998" s="1"/>
      <c r="O998" s="124"/>
      <c r="P998" s="97"/>
      <c r="Q998" s="12"/>
      <c r="R998" s="12"/>
    </row>
    <row r="999" spans="1:18" s="13" customFormat="1">
      <c r="A999" s="1"/>
      <c r="B999" s="1"/>
      <c r="C999" s="1"/>
      <c r="D999" s="5"/>
      <c r="E999" s="1"/>
      <c r="F999" s="1"/>
      <c r="G999" s="1"/>
      <c r="H999" s="1"/>
      <c r="I999" s="1"/>
      <c r="J999" s="1"/>
      <c r="K999" s="1"/>
      <c r="L999" s="1"/>
      <c r="M999" s="1"/>
      <c r="N999" s="1"/>
      <c r="O999" s="124"/>
      <c r="P999" s="97"/>
      <c r="Q999" s="12"/>
      <c r="R999" s="12"/>
    </row>
    <row r="1000" spans="1:18" s="13" customFormat="1">
      <c r="A1000" s="1"/>
      <c r="B1000" s="1"/>
      <c r="C1000" s="1"/>
      <c r="D1000" s="5"/>
      <c r="E1000" s="1"/>
      <c r="F1000" s="1"/>
      <c r="G1000" s="1"/>
      <c r="H1000" s="1"/>
      <c r="I1000" s="1"/>
      <c r="J1000" s="1"/>
      <c r="K1000" s="1"/>
      <c r="L1000" s="1"/>
      <c r="M1000" s="1"/>
      <c r="N1000" s="1"/>
      <c r="O1000" s="124"/>
      <c r="P1000" s="97"/>
      <c r="Q1000" s="12"/>
      <c r="R1000" s="12"/>
    </row>
    <row r="1001" spans="1:18" s="13" customFormat="1">
      <c r="A1001" s="1"/>
      <c r="B1001" s="1"/>
      <c r="C1001" s="1"/>
      <c r="D1001" s="5"/>
      <c r="E1001" s="1"/>
      <c r="F1001" s="1"/>
      <c r="G1001" s="1"/>
      <c r="H1001" s="1"/>
      <c r="I1001" s="1"/>
      <c r="J1001" s="1"/>
      <c r="K1001" s="1"/>
      <c r="L1001" s="1"/>
      <c r="M1001" s="1"/>
      <c r="N1001" s="1"/>
      <c r="O1001" s="124"/>
      <c r="P1001" s="97"/>
      <c r="Q1001" s="12"/>
      <c r="R1001" s="12"/>
    </row>
    <row r="1002" spans="1:18" s="13" customFormat="1">
      <c r="A1002" s="1"/>
      <c r="B1002" s="1"/>
      <c r="C1002" s="1"/>
      <c r="D1002" s="5"/>
      <c r="E1002" s="1"/>
      <c r="F1002" s="1"/>
      <c r="G1002" s="1"/>
      <c r="H1002" s="1"/>
      <c r="I1002" s="1"/>
      <c r="J1002" s="1"/>
      <c r="K1002" s="1"/>
      <c r="L1002" s="1"/>
      <c r="M1002" s="1"/>
      <c r="N1002" s="1"/>
      <c r="O1002" s="124"/>
      <c r="P1002" s="97"/>
      <c r="Q1002" s="12"/>
      <c r="R1002" s="12"/>
    </row>
    <row r="1003" spans="1:18" s="13" customFormat="1">
      <c r="A1003" s="1"/>
      <c r="B1003" s="1"/>
      <c r="C1003" s="1"/>
      <c r="D1003" s="5"/>
      <c r="E1003" s="1"/>
      <c r="F1003" s="1"/>
      <c r="G1003" s="1"/>
      <c r="H1003" s="1"/>
      <c r="I1003" s="1"/>
      <c r="J1003" s="1"/>
      <c r="K1003" s="1"/>
      <c r="L1003" s="1"/>
      <c r="M1003" s="1"/>
      <c r="N1003" s="1"/>
      <c r="O1003" s="124"/>
      <c r="P1003" s="97"/>
      <c r="Q1003" s="12"/>
      <c r="R1003" s="12"/>
    </row>
    <row r="1004" spans="1:18" s="13" customFormat="1">
      <c r="A1004" s="1"/>
      <c r="B1004" s="1"/>
      <c r="C1004" s="1"/>
      <c r="D1004" s="5"/>
      <c r="E1004" s="1"/>
      <c r="F1004" s="1"/>
      <c r="G1004" s="1"/>
      <c r="H1004" s="1"/>
      <c r="I1004" s="1"/>
      <c r="J1004" s="1"/>
      <c r="K1004" s="1"/>
      <c r="L1004" s="1"/>
      <c r="M1004" s="1"/>
      <c r="N1004" s="1"/>
      <c r="O1004" s="124"/>
      <c r="P1004" s="97"/>
      <c r="Q1004" s="12"/>
      <c r="R1004" s="12"/>
    </row>
    <row r="1005" spans="1:18" s="13" customFormat="1">
      <c r="A1005" s="1"/>
      <c r="B1005" s="1"/>
      <c r="C1005" s="1"/>
      <c r="D1005" s="5"/>
      <c r="E1005" s="1"/>
      <c r="F1005" s="1"/>
      <c r="G1005" s="1"/>
      <c r="H1005" s="1"/>
      <c r="I1005" s="1"/>
      <c r="J1005" s="1"/>
      <c r="K1005" s="1"/>
      <c r="L1005" s="1"/>
      <c r="M1005" s="1"/>
      <c r="N1005" s="1"/>
      <c r="O1005" s="124"/>
      <c r="P1005" s="97"/>
      <c r="Q1005" s="12"/>
      <c r="R1005" s="12"/>
    </row>
    <row r="1006" spans="1:18" s="13" customFormat="1">
      <c r="A1006" s="1"/>
      <c r="B1006" s="1"/>
      <c r="C1006" s="1"/>
      <c r="D1006" s="5"/>
      <c r="E1006" s="1"/>
      <c r="F1006" s="1"/>
      <c r="G1006" s="1"/>
      <c r="H1006" s="1"/>
      <c r="I1006" s="1"/>
      <c r="J1006" s="1"/>
      <c r="K1006" s="1"/>
      <c r="L1006" s="1"/>
      <c r="M1006" s="1"/>
      <c r="N1006" s="1"/>
      <c r="O1006" s="124"/>
      <c r="P1006" s="97"/>
      <c r="Q1006" s="12"/>
      <c r="R1006" s="12"/>
    </row>
    <row r="1007" spans="1:18" s="13" customFormat="1">
      <c r="A1007" s="1"/>
      <c r="B1007" s="1"/>
      <c r="C1007" s="1"/>
      <c r="D1007" s="5"/>
      <c r="E1007" s="1"/>
      <c r="F1007" s="1"/>
      <c r="G1007" s="1"/>
      <c r="H1007" s="1"/>
      <c r="I1007" s="1"/>
      <c r="J1007" s="1"/>
      <c r="K1007" s="1"/>
      <c r="L1007" s="1"/>
      <c r="M1007" s="1"/>
      <c r="N1007" s="1"/>
      <c r="O1007" s="124"/>
      <c r="P1007" s="97"/>
      <c r="Q1007" s="12"/>
      <c r="R1007" s="12"/>
    </row>
    <row r="1008" spans="1:18" s="13" customFormat="1">
      <c r="A1008" s="1"/>
      <c r="B1008" s="1"/>
      <c r="C1008" s="1"/>
      <c r="D1008" s="5"/>
      <c r="E1008" s="1"/>
      <c r="F1008" s="1"/>
      <c r="G1008" s="1"/>
      <c r="H1008" s="1"/>
      <c r="I1008" s="1"/>
      <c r="J1008" s="1"/>
      <c r="K1008" s="1"/>
      <c r="L1008" s="1"/>
      <c r="M1008" s="1"/>
      <c r="N1008" s="1"/>
      <c r="O1008" s="124"/>
      <c r="P1008" s="97"/>
      <c r="Q1008" s="12"/>
      <c r="R1008" s="12"/>
    </row>
    <row r="1009" spans="1:18" s="13" customFormat="1">
      <c r="A1009" s="1"/>
      <c r="B1009" s="1"/>
      <c r="C1009" s="1"/>
      <c r="D1009" s="5"/>
      <c r="E1009" s="1"/>
      <c r="F1009" s="1"/>
      <c r="G1009" s="1"/>
      <c r="H1009" s="1"/>
      <c r="I1009" s="1"/>
      <c r="J1009" s="1"/>
      <c r="K1009" s="1"/>
      <c r="L1009" s="1"/>
      <c r="M1009" s="1"/>
      <c r="N1009" s="1"/>
      <c r="O1009" s="124"/>
      <c r="P1009" s="97"/>
      <c r="Q1009" s="12"/>
      <c r="R1009" s="12"/>
    </row>
    <row r="1010" spans="1:18" s="13" customFormat="1">
      <c r="A1010" s="1"/>
      <c r="B1010" s="1"/>
      <c r="C1010" s="1"/>
      <c r="D1010" s="5"/>
      <c r="E1010" s="1"/>
      <c r="F1010" s="1"/>
      <c r="G1010" s="1"/>
      <c r="H1010" s="1"/>
      <c r="I1010" s="1"/>
      <c r="J1010" s="1"/>
      <c r="K1010" s="1"/>
      <c r="L1010" s="1"/>
      <c r="M1010" s="1"/>
      <c r="N1010" s="1"/>
      <c r="O1010" s="124"/>
      <c r="P1010" s="97"/>
      <c r="Q1010" s="12"/>
      <c r="R1010" s="12"/>
    </row>
    <row r="1011" spans="1:18" s="13" customFormat="1">
      <c r="A1011" s="1"/>
      <c r="B1011" s="1"/>
      <c r="C1011" s="1"/>
      <c r="D1011" s="5"/>
      <c r="E1011" s="1"/>
      <c r="F1011" s="1"/>
      <c r="G1011" s="1"/>
      <c r="H1011" s="1"/>
      <c r="I1011" s="1"/>
      <c r="J1011" s="1"/>
      <c r="K1011" s="1"/>
      <c r="L1011" s="1"/>
      <c r="M1011" s="1"/>
      <c r="N1011" s="1"/>
      <c r="O1011" s="124"/>
      <c r="P1011" s="97"/>
      <c r="Q1011" s="12"/>
      <c r="R1011" s="12"/>
    </row>
    <row r="1012" spans="1:18" s="13" customFormat="1">
      <c r="A1012" s="1"/>
      <c r="B1012" s="1"/>
      <c r="C1012" s="1"/>
      <c r="D1012" s="5"/>
      <c r="E1012" s="1"/>
      <c r="F1012" s="1"/>
      <c r="G1012" s="1"/>
      <c r="H1012" s="1"/>
      <c r="I1012" s="1"/>
      <c r="J1012" s="1"/>
      <c r="K1012" s="1"/>
      <c r="L1012" s="1"/>
      <c r="M1012" s="1"/>
      <c r="N1012" s="1"/>
      <c r="O1012" s="124"/>
      <c r="P1012" s="97"/>
      <c r="Q1012" s="12"/>
      <c r="R1012" s="12"/>
    </row>
    <row r="1013" spans="1:18" s="13" customFormat="1">
      <c r="A1013" s="1"/>
      <c r="B1013" s="1"/>
      <c r="C1013" s="1"/>
      <c r="D1013" s="5"/>
      <c r="E1013" s="1"/>
      <c r="F1013" s="1"/>
      <c r="G1013" s="1"/>
      <c r="H1013" s="1"/>
      <c r="I1013" s="1"/>
      <c r="J1013" s="1"/>
      <c r="K1013" s="1"/>
      <c r="L1013" s="1"/>
      <c r="M1013" s="1"/>
      <c r="N1013" s="1"/>
      <c r="O1013" s="124"/>
      <c r="P1013" s="97"/>
      <c r="Q1013" s="12"/>
      <c r="R1013" s="12"/>
    </row>
    <row r="1014" spans="1:18" s="13" customFormat="1">
      <c r="A1014" s="1"/>
      <c r="B1014" s="1"/>
      <c r="C1014" s="1"/>
      <c r="D1014" s="5"/>
      <c r="E1014" s="1"/>
      <c r="F1014" s="1"/>
      <c r="G1014" s="1"/>
      <c r="H1014" s="1"/>
      <c r="I1014" s="1"/>
      <c r="J1014" s="1"/>
      <c r="K1014" s="1"/>
      <c r="L1014" s="1"/>
      <c r="M1014" s="1"/>
      <c r="N1014" s="1"/>
      <c r="O1014" s="124"/>
      <c r="P1014" s="97"/>
      <c r="Q1014" s="12"/>
      <c r="R1014" s="12"/>
    </row>
    <row r="1015" spans="1:18" s="13" customFormat="1">
      <c r="A1015" s="1"/>
      <c r="B1015" s="1"/>
      <c r="C1015" s="1"/>
      <c r="D1015" s="5"/>
      <c r="E1015" s="1"/>
      <c r="F1015" s="1"/>
      <c r="G1015" s="1"/>
      <c r="H1015" s="1"/>
      <c r="I1015" s="1"/>
      <c r="J1015" s="1"/>
      <c r="K1015" s="1"/>
      <c r="L1015" s="1"/>
      <c r="M1015" s="1"/>
      <c r="N1015" s="1"/>
      <c r="O1015" s="124"/>
      <c r="P1015" s="97"/>
      <c r="Q1015" s="12"/>
      <c r="R1015" s="12"/>
    </row>
    <row r="1016" spans="1:18" s="13" customFormat="1">
      <c r="A1016" s="1"/>
      <c r="B1016" s="1"/>
      <c r="C1016" s="1"/>
      <c r="D1016" s="5"/>
      <c r="E1016" s="1"/>
      <c r="F1016" s="1"/>
      <c r="G1016" s="1"/>
      <c r="H1016" s="1"/>
      <c r="I1016" s="1"/>
      <c r="J1016" s="1"/>
      <c r="K1016" s="1"/>
      <c r="L1016" s="1"/>
      <c r="M1016" s="1"/>
      <c r="N1016" s="1"/>
      <c r="O1016" s="124"/>
      <c r="P1016" s="97"/>
      <c r="Q1016" s="12"/>
      <c r="R1016" s="12"/>
    </row>
    <row r="1017" spans="1:18" s="13" customFormat="1">
      <c r="A1017" s="1"/>
      <c r="B1017" s="1"/>
      <c r="C1017" s="1"/>
      <c r="D1017" s="5"/>
      <c r="E1017" s="1"/>
      <c r="F1017" s="1"/>
      <c r="G1017" s="1"/>
      <c r="H1017" s="1"/>
      <c r="I1017" s="1"/>
      <c r="J1017" s="1"/>
      <c r="K1017" s="1"/>
      <c r="L1017" s="1"/>
      <c r="M1017" s="1"/>
      <c r="N1017" s="1"/>
      <c r="O1017" s="124"/>
      <c r="P1017" s="97"/>
      <c r="Q1017" s="12"/>
      <c r="R1017" s="12"/>
    </row>
    <row r="1018" spans="1:18" s="13" customFormat="1">
      <c r="A1018" s="1"/>
      <c r="B1018" s="1"/>
      <c r="C1018" s="1"/>
      <c r="D1018" s="5"/>
      <c r="E1018" s="1"/>
      <c r="F1018" s="1"/>
      <c r="G1018" s="1"/>
      <c r="H1018" s="1"/>
      <c r="I1018" s="1"/>
      <c r="J1018" s="1"/>
      <c r="K1018" s="1"/>
      <c r="L1018" s="1"/>
      <c r="M1018" s="1"/>
      <c r="N1018" s="1"/>
      <c r="O1018" s="124"/>
      <c r="P1018" s="97"/>
      <c r="Q1018" s="12"/>
      <c r="R1018" s="12"/>
    </row>
    <row r="1019" spans="1:18" s="13" customFormat="1">
      <c r="A1019" s="1"/>
      <c r="B1019" s="1"/>
      <c r="C1019" s="1"/>
      <c r="D1019" s="5"/>
      <c r="E1019" s="1"/>
      <c r="F1019" s="1"/>
      <c r="G1019" s="1"/>
      <c r="H1019" s="1"/>
      <c r="I1019" s="1"/>
      <c r="J1019" s="1"/>
      <c r="K1019" s="1"/>
      <c r="L1019" s="1"/>
      <c r="M1019" s="1"/>
      <c r="N1019" s="1"/>
      <c r="O1019" s="124"/>
      <c r="P1019" s="97"/>
      <c r="Q1019" s="12"/>
      <c r="R1019" s="12"/>
    </row>
    <row r="1020" spans="1:18" s="13" customFormat="1">
      <c r="A1020" s="1"/>
      <c r="B1020" s="1"/>
      <c r="C1020" s="1"/>
      <c r="D1020" s="5"/>
      <c r="E1020" s="1"/>
      <c r="F1020" s="1"/>
      <c r="G1020" s="1"/>
      <c r="H1020" s="1"/>
      <c r="I1020" s="1"/>
      <c r="J1020" s="1"/>
      <c r="K1020" s="1"/>
      <c r="L1020" s="1"/>
      <c r="M1020" s="1"/>
      <c r="N1020" s="1"/>
      <c r="O1020" s="124"/>
      <c r="P1020" s="97"/>
      <c r="Q1020" s="12"/>
      <c r="R1020" s="12"/>
    </row>
    <row r="1021" spans="1:18" s="13" customFormat="1">
      <c r="A1021" s="1"/>
      <c r="B1021" s="1"/>
      <c r="C1021" s="1"/>
      <c r="D1021" s="5"/>
      <c r="E1021" s="1"/>
      <c r="F1021" s="1"/>
      <c r="G1021" s="1"/>
      <c r="H1021" s="1"/>
      <c r="I1021" s="1"/>
      <c r="J1021" s="1"/>
      <c r="K1021" s="1"/>
      <c r="L1021" s="1"/>
      <c r="M1021" s="1"/>
      <c r="N1021" s="1"/>
      <c r="O1021" s="124"/>
      <c r="P1021" s="97"/>
      <c r="Q1021" s="12"/>
      <c r="R1021" s="12"/>
    </row>
    <row r="1022" spans="1:18" s="13" customFormat="1">
      <c r="A1022" s="1"/>
      <c r="B1022" s="1"/>
      <c r="C1022" s="1"/>
      <c r="D1022" s="5"/>
      <c r="E1022" s="1"/>
      <c r="F1022" s="1"/>
      <c r="G1022" s="1"/>
      <c r="H1022" s="1"/>
      <c r="I1022" s="1"/>
      <c r="J1022" s="1"/>
      <c r="K1022" s="1"/>
      <c r="L1022" s="1"/>
      <c r="M1022" s="1"/>
      <c r="N1022" s="1"/>
      <c r="O1022" s="124"/>
      <c r="P1022" s="97"/>
      <c r="Q1022" s="12"/>
      <c r="R1022" s="12"/>
    </row>
    <row r="1023" spans="1:18" s="13" customFormat="1">
      <c r="A1023" s="1"/>
      <c r="B1023" s="1"/>
      <c r="C1023" s="1"/>
      <c r="D1023" s="5"/>
      <c r="E1023" s="1"/>
      <c r="F1023" s="1"/>
      <c r="G1023" s="1"/>
      <c r="H1023" s="1"/>
      <c r="I1023" s="1"/>
      <c r="J1023" s="1"/>
      <c r="K1023" s="1"/>
      <c r="L1023" s="1"/>
      <c r="M1023" s="1"/>
      <c r="N1023" s="1"/>
      <c r="O1023" s="124"/>
      <c r="P1023" s="97"/>
      <c r="Q1023" s="12"/>
      <c r="R1023" s="12"/>
    </row>
    <row r="1024" spans="1:18" s="13" customFormat="1">
      <c r="A1024" s="1"/>
      <c r="B1024" s="1"/>
      <c r="C1024" s="1"/>
      <c r="D1024" s="5"/>
      <c r="E1024" s="1"/>
      <c r="F1024" s="1"/>
      <c r="G1024" s="1"/>
      <c r="H1024" s="1"/>
      <c r="I1024" s="1"/>
      <c r="J1024" s="1"/>
      <c r="K1024" s="1"/>
      <c r="L1024" s="1"/>
      <c r="M1024" s="1"/>
      <c r="N1024" s="1"/>
      <c r="O1024" s="124"/>
      <c r="P1024" s="97"/>
      <c r="Q1024" s="12"/>
      <c r="R1024" s="12"/>
    </row>
    <row r="1025" spans="1:18" s="13" customFormat="1">
      <c r="A1025" s="1"/>
      <c r="B1025" s="1"/>
      <c r="C1025" s="1"/>
      <c r="D1025" s="5"/>
      <c r="E1025" s="1"/>
      <c r="F1025" s="1"/>
      <c r="G1025" s="1"/>
      <c r="H1025" s="1"/>
      <c r="I1025" s="1"/>
      <c r="J1025" s="1"/>
      <c r="K1025" s="1"/>
      <c r="L1025" s="1"/>
      <c r="M1025" s="1"/>
      <c r="N1025" s="1"/>
      <c r="O1025" s="124"/>
      <c r="P1025" s="97"/>
      <c r="Q1025" s="12"/>
      <c r="R1025" s="12"/>
    </row>
    <row r="1026" spans="1:18" s="13" customFormat="1">
      <c r="A1026" s="1"/>
      <c r="B1026" s="1"/>
      <c r="C1026" s="1"/>
      <c r="D1026" s="5"/>
      <c r="E1026" s="1"/>
      <c r="F1026" s="1"/>
      <c r="G1026" s="1"/>
      <c r="H1026" s="1"/>
      <c r="I1026" s="1"/>
      <c r="J1026" s="1"/>
      <c r="K1026" s="1"/>
      <c r="L1026" s="1"/>
      <c r="M1026" s="1"/>
      <c r="N1026" s="1"/>
      <c r="O1026" s="124"/>
      <c r="P1026" s="97"/>
      <c r="Q1026" s="12"/>
      <c r="R1026" s="12"/>
    </row>
    <row r="1027" spans="1:18" s="13" customFormat="1">
      <c r="A1027" s="1"/>
      <c r="B1027" s="1"/>
      <c r="C1027" s="1"/>
      <c r="D1027" s="5"/>
      <c r="E1027" s="1"/>
      <c r="F1027" s="1"/>
      <c r="G1027" s="1"/>
      <c r="H1027" s="1"/>
      <c r="I1027" s="1"/>
      <c r="J1027" s="1"/>
      <c r="K1027" s="1"/>
      <c r="L1027" s="1"/>
      <c r="M1027" s="1"/>
      <c r="N1027" s="1"/>
      <c r="O1027" s="124"/>
      <c r="P1027" s="97"/>
      <c r="Q1027" s="12"/>
      <c r="R1027" s="12"/>
    </row>
    <row r="1028" spans="1:18" s="13" customFormat="1">
      <c r="A1028" s="1"/>
      <c r="B1028" s="1"/>
      <c r="C1028" s="1"/>
      <c r="D1028" s="5"/>
      <c r="E1028" s="1"/>
      <c r="F1028" s="1"/>
      <c r="G1028" s="1"/>
      <c r="H1028" s="1"/>
      <c r="I1028" s="1"/>
      <c r="J1028" s="1"/>
      <c r="K1028" s="1"/>
      <c r="L1028" s="1"/>
      <c r="M1028" s="1"/>
      <c r="N1028" s="1"/>
      <c r="O1028" s="124"/>
      <c r="P1028" s="97"/>
      <c r="Q1028" s="12"/>
      <c r="R1028" s="12"/>
    </row>
    <row r="1029" spans="1:18" s="13" customFormat="1">
      <c r="A1029" s="1"/>
      <c r="B1029" s="1"/>
      <c r="C1029" s="1"/>
      <c r="D1029" s="5"/>
      <c r="E1029" s="1"/>
      <c r="F1029" s="1"/>
      <c r="G1029" s="1"/>
      <c r="H1029" s="1"/>
      <c r="I1029" s="1"/>
      <c r="J1029" s="1"/>
      <c r="K1029" s="1"/>
      <c r="L1029" s="1"/>
      <c r="M1029" s="1"/>
      <c r="N1029" s="1"/>
      <c r="O1029" s="124"/>
      <c r="P1029" s="97"/>
      <c r="Q1029" s="12"/>
      <c r="R1029" s="12"/>
    </row>
    <row r="1030" spans="1:18" s="13" customFormat="1">
      <c r="A1030" s="1"/>
      <c r="B1030" s="1"/>
      <c r="C1030" s="1"/>
      <c r="D1030" s="5"/>
      <c r="E1030" s="1"/>
      <c r="F1030" s="1"/>
      <c r="G1030" s="1"/>
      <c r="H1030" s="1"/>
      <c r="I1030" s="1"/>
      <c r="J1030" s="1"/>
      <c r="K1030" s="1"/>
      <c r="L1030" s="1"/>
      <c r="M1030" s="1"/>
      <c r="N1030" s="1"/>
      <c r="O1030" s="124"/>
      <c r="P1030" s="97"/>
      <c r="Q1030" s="12"/>
      <c r="R1030" s="12"/>
    </row>
    <row r="1031" spans="1:18" s="13" customFormat="1">
      <c r="A1031" s="1"/>
      <c r="B1031" s="1"/>
      <c r="C1031" s="1"/>
      <c r="D1031" s="5"/>
      <c r="E1031" s="1"/>
      <c r="F1031" s="1"/>
      <c r="G1031" s="1"/>
      <c r="H1031" s="1"/>
      <c r="I1031" s="1"/>
      <c r="J1031" s="1"/>
      <c r="K1031" s="1"/>
      <c r="L1031" s="1"/>
      <c r="M1031" s="1"/>
      <c r="N1031" s="1"/>
      <c r="O1031" s="124"/>
      <c r="P1031" s="97"/>
      <c r="Q1031" s="12"/>
      <c r="R1031" s="12"/>
    </row>
    <row r="1032" spans="1:18" s="13" customFormat="1">
      <c r="A1032" s="1"/>
      <c r="B1032" s="1"/>
      <c r="C1032" s="1"/>
      <c r="D1032" s="5"/>
      <c r="E1032" s="1"/>
      <c r="F1032" s="1"/>
      <c r="G1032" s="1"/>
      <c r="H1032" s="1"/>
      <c r="I1032" s="1"/>
      <c r="J1032" s="1"/>
      <c r="K1032" s="1"/>
      <c r="L1032" s="1"/>
      <c r="M1032" s="1"/>
      <c r="N1032" s="1"/>
      <c r="O1032" s="124"/>
      <c r="P1032" s="97"/>
      <c r="Q1032" s="12"/>
      <c r="R1032" s="12"/>
    </row>
    <row r="1033" spans="1:18" s="13" customFormat="1">
      <c r="A1033" s="1"/>
      <c r="B1033" s="1"/>
      <c r="C1033" s="1"/>
      <c r="D1033" s="5"/>
      <c r="E1033" s="1"/>
      <c r="F1033" s="1"/>
      <c r="G1033" s="1"/>
      <c r="H1033" s="1"/>
      <c r="I1033" s="1"/>
      <c r="J1033" s="1"/>
      <c r="K1033" s="1"/>
      <c r="L1033" s="1"/>
      <c r="M1033" s="1"/>
      <c r="N1033" s="1"/>
      <c r="O1033" s="124"/>
      <c r="P1033" s="97"/>
      <c r="Q1033" s="12"/>
      <c r="R1033" s="12"/>
    </row>
    <row r="1034" spans="1:18" s="13" customFormat="1">
      <c r="A1034" s="1"/>
      <c r="B1034" s="1"/>
      <c r="C1034" s="1"/>
      <c r="D1034" s="5"/>
      <c r="E1034" s="1"/>
      <c r="F1034" s="1"/>
      <c r="G1034" s="1"/>
      <c r="H1034" s="1"/>
      <c r="I1034" s="1"/>
      <c r="J1034" s="1"/>
      <c r="K1034" s="1"/>
      <c r="L1034" s="1"/>
      <c r="M1034" s="1"/>
      <c r="N1034" s="1"/>
      <c r="O1034" s="124"/>
      <c r="P1034" s="97"/>
      <c r="Q1034" s="12"/>
      <c r="R1034" s="12"/>
    </row>
    <row r="1035" spans="1:18" s="13" customFormat="1">
      <c r="A1035" s="1"/>
      <c r="B1035" s="1"/>
      <c r="C1035" s="1"/>
      <c r="D1035" s="5"/>
      <c r="E1035" s="1"/>
      <c r="F1035" s="1"/>
      <c r="G1035" s="1"/>
      <c r="H1035" s="1"/>
      <c r="I1035" s="1"/>
      <c r="J1035" s="1"/>
      <c r="K1035" s="1"/>
      <c r="L1035" s="1"/>
      <c r="M1035" s="1"/>
      <c r="N1035" s="1"/>
      <c r="O1035" s="124"/>
      <c r="P1035" s="97"/>
      <c r="Q1035" s="12"/>
      <c r="R1035" s="12"/>
    </row>
    <row r="1036" spans="1:18" s="13" customFormat="1">
      <c r="A1036" s="1"/>
      <c r="B1036" s="1"/>
      <c r="C1036" s="1"/>
      <c r="D1036" s="5"/>
      <c r="E1036" s="1"/>
      <c r="F1036" s="1"/>
      <c r="G1036" s="1"/>
      <c r="H1036" s="1"/>
      <c r="I1036" s="1"/>
      <c r="J1036" s="1"/>
      <c r="K1036" s="1"/>
      <c r="L1036" s="1"/>
      <c r="M1036" s="1"/>
      <c r="N1036" s="1"/>
      <c r="O1036" s="124"/>
      <c r="P1036" s="97"/>
      <c r="Q1036" s="12"/>
      <c r="R1036" s="12"/>
    </row>
    <row r="1037" spans="1:18" s="13" customFormat="1">
      <c r="A1037" s="1"/>
      <c r="B1037" s="1"/>
      <c r="C1037" s="1"/>
      <c r="D1037" s="5"/>
      <c r="E1037" s="1"/>
      <c r="F1037" s="1"/>
      <c r="G1037" s="1"/>
      <c r="H1037" s="1"/>
      <c r="I1037" s="1"/>
      <c r="J1037" s="1"/>
      <c r="K1037" s="1"/>
      <c r="L1037" s="1"/>
      <c r="M1037" s="1"/>
      <c r="N1037" s="1"/>
      <c r="O1037" s="124"/>
      <c r="P1037" s="97"/>
      <c r="Q1037" s="12"/>
      <c r="R1037" s="12"/>
    </row>
    <row r="1038" spans="1:18" s="13" customFormat="1">
      <c r="A1038" s="1"/>
      <c r="B1038" s="1"/>
      <c r="C1038" s="1"/>
      <c r="D1038" s="5"/>
      <c r="E1038" s="1"/>
      <c r="F1038" s="1"/>
      <c r="G1038" s="1"/>
      <c r="H1038" s="1"/>
      <c r="I1038" s="1"/>
      <c r="J1038" s="1"/>
      <c r="K1038" s="1"/>
      <c r="L1038" s="1"/>
      <c r="M1038" s="1"/>
      <c r="N1038" s="1"/>
      <c r="O1038" s="124"/>
      <c r="P1038" s="97"/>
      <c r="Q1038" s="12"/>
      <c r="R1038" s="12"/>
    </row>
    <row r="1039" spans="1:18" s="13" customFormat="1">
      <c r="A1039" s="1"/>
      <c r="B1039" s="1"/>
      <c r="C1039" s="1"/>
      <c r="D1039" s="5"/>
      <c r="E1039" s="1"/>
      <c r="F1039" s="1"/>
      <c r="G1039" s="1"/>
      <c r="H1039" s="1"/>
      <c r="I1039" s="1"/>
      <c r="J1039" s="1"/>
      <c r="K1039" s="1"/>
      <c r="L1039" s="1"/>
      <c r="M1039" s="1"/>
      <c r="N1039" s="1"/>
      <c r="O1039" s="124"/>
      <c r="P1039" s="97"/>
      <c r="Q1039" s="12"/>
      <c r="R1039" s="12"/>
    </row>
    <row r="1040" spans="1:18" s="13" customFormat="1">
      <c r="A1040" s="1"/>
      <c r="B1040" s="1"/>
      <c r="C1040" s="1"/>
      <c r="D1040" s="5"/>
      <c r="E1040" s="1"/>
      <c r="F1040" s="1"/>
      <c r="G1040" s="1"/>
      <c r="H1040" s="1"/>
      <c r="I1040" s="1"/>
      <c r="J1040" s="1"/>
      <c r="K1040" s="1"/>
      <c r="L1040" s="1"/>
      <c r="M1040" s="1"/>
      <c r="N1040" s="1"/>
      <c r="O1040" s="124"/>
      <c r="P1040" s="97"/>
      <c r="Q1040" s="12"/>
      <c r="R1040" s="12"/>
    </row>
    <row r="1041" spans="1:18" s="13" customFormat="1">
      <c r="A1041" s="1"/>
      <c r="B1041" s="1"/>
      <c r="C1041" s="1"/>
      <c r="D1041" s="5"/>
      <c r="E1041" s="1"/>
      <c r="F1041" s="1"/>
      <c r="G1041" s="1"/>
      <c r="H1041" s="1"/>
      <c r="I1041" s="1"/>
      <c r="J1041" s="1"/>
      <c r="K1041" s="1"/>
      <c r="L1041" s="1"/>
      <c r="M1041" s="1"/>
      <c r="N1041" s="1"/>
      <c r="O1041" s="124"/>
      <c r="P1041" s="97"/>
      <c r="Q1041" s="12"/>
      <c r="R1041" s="12"/>
    </row>
    <row r="1042" spans="1:18" s="13" customFormat="1">
      <c r="A1042" s="1"/>
      <c r="B1042" s="1"/>
      <c r="C1042" s="1"/>
      <c r="D1042" s="5"/>
      <c r="E1042" s="1"/>
      <c r="F1042" s="1"/>
      <c r="G1042" s="1"/>
      <c r="H1042" s="1"/>
      <c r="I1042" s="1"/>
      <c r="J1042" s="1"/>
      <c r="K1042" s="1"/>
      <c r="L1042" s="1"/>
      <c r="M1042" s="1"/>
      <c r="N1042" s="1"/>
      <c r="O1042" s="124"/>
      <c r="P1042" s="97"/>
      <c r="Q1042" s="12"/>
      <c r="R1042" s="12"/>
    </row>
    <row r="1043" spans="1:18" s="13" customFormat="1">
      <c r="A1043" s="1"/>
      <c r="B1043" s="1"/>
      <c r="C1043" s="1"/>
      <c r="D1043" s="5"/>
      <c r="E1043" s="1"/>
      <c r="F1043" s="1"/>
      <c r="G1043" s="1"/>
      <c r="H1043" s="1"/>
      <c r="I1043" s="1"/>
      <c r="J1043" s="1"/>
      <c r="K1043" s="1"/>
      <c r="L1043" s="1"/>
      <c r="M1043" s="1"/>
      <c r="N1043" s="1"/>
      <c r="O1043" s="124"/>
      <c r="P1043" s="97"/>
      <c r="Q1043" s="12"/>
      <c r="R1043" s="12"/>
    </row>
    <row r="1044" spans="1:18" s="13" customFormat="1">
      <c r="A1044" s="1"/>
      <c r="B1044" s="1"/>
      <c r="C1044" s="1"/>
      <c r="D1044" s="5"/>
      <c r="E1044" s="1"/>
      <c r="F1044" s="1"/>
      <c r="G1044" s="1"/>
      <c r="H1044" s="1"/>
      <c r="I1044" s="1"/>
      <c r="J1044" s="1"/>
      <c r="K1044" s="1"/>
      <c r="L1044" s="1"/>
      <c r="M1044" s="1"/>
      <c r="N1044" s="1"/>
      <c r="O1044" s="124"/>
      <c r="P1044" s="97"/>
      <c r="Q1044" s="12"/>
      <c r="R1044" s="12"/>
    </row>
    <row r="1045" spans="1:18" s="13" customFormat="1">
      <c r="A1045" s="1"/>
      <c r="B1045" s="1"/>
      <c r="C1045" s="1"/>
      <c r="D1045" s="5"/>
      <c r="E1045" s="1"/>
      <c r="F1045" s="1"/>
      <c r="G1045" s="1"/>
      <c r="H1045" s="1"/>
      <c r="I1045" s="1"/>
      <c r="J1045" s="1"/>
      <c r="K1045" s="1"/>
      <c r="L1045" s="1"/>
      <c r="M1045" s="1"/>
      <c r="N1045" s="1"/>
      <c r="O1045" s="124"/>
      <c r="P1045" s="97"/>
      <c r="Q1045" s="12"/>
      <c r="R1045" s="12"/>
    </row>
    <row r="1046" spans="1:18" s="13" customFormat="1">
      <c r="A1046" s="1"/>
      <c r="B1046" s="1"/>
      <c r="C1046" s="1"/>
      <c r="D1046" s="5"/>
      <c r="E1046" s="1"/>
      <c r="F1046" s="1"/>
      <c r="G1046" s="1"/>
      <c r="H1046" s="1"/>
      <c r="I1046" s="1"/>
      <c r="J1046" s="1"/>
      <c r="K1046" s="1"/>
      <c r="L1046" s="1"/>
      <c r="M1046" s="1"/>
      <c r="N1046" s="1"/>
      <c r="O1046" s="124"/>
      <c r="P1046" s="97"/>
      <c r="Q1046" s="12"/>
      <c r="R1046" s="12"/>
    </row>
    <row r="1047" spans="1:18" s="13" customFormat="1">
      <c r="A1047" s="1"/>
      <c r="B1047" s="1"/>
      <c r="C1047" s="1"/>
      <c r="D1047" s="5"/>
      <c r="E1047" s="1"/>
      <c r="F1047" s="1"/>
      <c r="G1047" s="1"/>
      <c r="H1047" s="1"/>
      <c r="I1047" s="1"/>
      <c r="J1047" s="1"/>
      <c r="K1047" s="1"/>
      <c r="L1047" s="1"/>
      <c r="M1047" s="1"/>
      <c r="N1047" s="1"/>
      <c r="O1047" s="124"/>
      <c r="P1047" s="97"/>
      <c r="Q1047" s="12"/>
      <c r="R1047" s="12"/>
    </row>
    <row r="1048" spans="1:18" s="13" customFormat="1">
      <c r="A1048" s="1"/>
      <c r="B1048" s="1"/>
      <c r="C1048" s="1"/>
      <c r="D1048" s="5"/>
      <c r="E1048" s="1"/>
      <c r="F1048" s="1"/>
      <c r="G1048" s="1"/>
      <c r="H1048" s="1"/>
      <c r="I1048" s="1"/>
      <c r="J1048" s="1"/>
      <c r="K1048" s="1"/>
      <c r="L1048" s="1"/>
      <c r="M1048" s="1"/>
      <c r="N1048" s="1"/>
      <c r="O1048" s="124"/>
      <c r="P1048" s="97"/>
      <c r="Q1048" s="12"/>
      <c r="R1048" s="12"/>
    </row>
    <row r="1049" spans="1:18" s="13" customFormat="1">
      <c r="A1049" s="1"/>
      <c r="B1049" s="1"/>
      <c r="C1049" s="1"/>
      <c r="D1049" s="5"/>
      <c r="E1049" s="1"/>
      <c r="F1049" s="1"/>
      <c r="G1049" s="1"/>
      <c r="H1049" s="1"/>
      <c r="I1049" s="1"/>
      <c r="J1049" s="1"/>
      <c r="K1049" s="1"/>
      <c r="L1049" s="1"/>
      <c r="M1049" s="1"/>
      <c r="N1049" s="1"/>
      <c r="O1049" s="124"/>
      <c r="P1049" s="97"/>
      <c r="Q1049" s="12"/>
      <c r="R1049" s="12"/>
    </row>
    <row r="1050" spans="1:18" s="13" customFormat="1">
      <c r="A1050" s="1"/>
      <c r="B1050" s="1"/>
      <c r="C1050" s="1"/>
      <c r="D1050" s="5"/>
      <c r="E1050" s="1"/>
      <c r="F1050" s="1"/>
      <c r="G1050" s="1"/>
      <c r="H1050" s="1"/>
      <c r="I1050" s="1"/>
      <c r="J1050" s="1"/>
      <c r="K1050" s="1"/>
      <c r="L1050" s="1"/>
      <c r="M1050" s="1"/>
      <c r="N1050" s="1"/>
      <c r="O1050" s="124"/>
      <c r="P1050" s="97"/>
      <c r="Q1050" s="12"/>
      <c r="R1050" s="12"/>
    </row>
    <row r="1051" spans="1:18" s="13" customFormat="1">
      <c r="A1051" s="1"/>
      <c r="B1051" s="1"/>
      <c r="C1051" s="1"/>
      <c r="D1051" s="5"/>
      <c r="E1051" s="1"/>
      <c r="F1051" s="1"/>
      <c r="G1051" s="1"/>
      <c r="H1051" s="1"/>
      <c r="I1051" s="1"/>
      <c r="J1051" s="1"/>
      <c r="K1051" s="1"/>
      <c r="L1051" s="1"/>
      <c r="M1051" s="1"/>
      <c r="N1051" s="1"/>
      <c r="O1051" s="124"/>
      <c r="P1051" s="97"/>
      <c r="Q1051" s="12"/>
      <c r="R1051" s="12"/>
    </row>
    <row r="1052" spans="1:18" s="13" customFormat="1">
      <c r="A1052" s="1"/>
      <c r="B1052" s="1"/>
      <c r="C1052" s="1"/>
      <c r="D1052" s="5"/>
      <c r="E1052" s="1"/>
      <c r="F1052" s="1"/>
      <c r="G1052" s="1"/>
      <c r="H1052" s="1"/>
      <c r="I1052" s="1"/>
      <c r="J1052" s="1"/>
      <c r="K1052" s="1"/>
      <c r="L1052" s="1"/>
      <c r="M1052" s="1"/>
      <c r="N1052" s="1"/>
      <c r="O1052" s="124"/>
      <c r="P1052" s="97"/>
      <c r="Q1052" s="12"/>
      <c r="R1052" s="12"/>
    </row>
    <row r="1053" spans="1:18" s="13" customFormat="1">
      <c r="A1053" s="1"/>
      <c r="B1053" s="1"/>
      <c r="C1053" s="1"/>
      <c r="D1053" s="5"/>
      <c r="E1053" s="1"/>
      <c r="F1053" s="1"/>
      <c r="G1053" s="1"/>
      <c r="H1053" s="1"/>
      <c r="I1053" s="1"/>
      <c r="J1053" s="1"/>
      <c r="K1053" s="1"/>
      <c r="L1053" s="1"/>
      <c r="M1053" s="1"/>
      <c r="N1053" s="1"/>
      <c r="O1053" s="124"/>
      <c r="P1053" s="97"/>
      <c r="Q1053" s="12"/>
      <c r="R1053" s="12"/>
    </row>
    <row r="1054" spans="1:18" s="13" customFormat="1">
      <c r="A1054" s="1"/>
      <c r="B1054" s="1"/>
      <c r="C1054" s="1"/>
      <c r="D1054" s="5"/>
      <c r="E1054" s="1"/>
      <c r="F1054" s="1"/>
      <c r="G1054" s="1"/>
      <c r="H1054" s="1"/>
      <c r="I1054" s="1"/>
      <c r="J1054" s="1"/>
      <c r="K1054" s="1"/>
      <c r="L1054" s="1"/>
      <c r="M1054" s="1"/>
      <c r="N1054" s="1"/>
      <c r="O1054" s="124"/>
      <c r="P1054" s="97"/>
      <c r="Q1054" s="12"/>
      <c r="R1054" s="12"/>
    </row>
    <row r="1055" spans="1:18" s="13" customFormat="1">
      <c r="A1055" s="1"/>
      <c r="B1055" s="1"/>
      <c r="C1055" s="1"/>
      <c r="D1055" s="5"/>
      <c r="E1055" s="1"/>
      <c r="F1055" s="1"/>
      <c r="G1055" s="1"/>
      <c r="H1055" s="1"/>
      <c r="I1055" s="1"/>
      <c r="J1055" s="1"/>
      <c r="K1055" s="1"/>
      <c r="L1055" s="1"/>
      <c r="M1055" s="1"/>
      <c r="N1055" s="1"/>
      <c r="O1055" s="124"/>
      <c r="P1055" s="97"/>
      <c r="Q1055" s="12"/>
      <c r="R1055" s="12"/>
    </row>
    <row r="1056" spans="1:18" s="13" customFormat="1">
      <c r="A1056" s="1"/>
      <c r="B1056" s="1"/>
      <c r="C1056" s="1"/>
      <c r="D1056" s="5"/>
      <c r="E1056" s="1"/>
      <c r="F1056" s="1"/>
      <c r="G1056" s="1"/>
      <c r="H1056" s="1"/>
      <c r="I1056" s="1"/>
      <c r="J1056" s="1"/>
      <c r="K1056" s="1"/>
      <c r="L1056" s="1"/>
      <c r="M1056" s="1"/>
      <c r="N1056" s="1"/>
      <c r="O1056" s="124"/>
      <c r="P1056" s="97"/>
      <c r="Q1056" s="12"/>
      <c r="R1056" s="12"/>
    </row>
    <row r="1057" spans="1:18" s="13" customFormat="1">
      <c r="A1057" s="1"/>
      <c r="B1057" s="1"/>
      <c r="C1057" s="1"/>
      <c r="D1057" s="5"/>
      <c r="E1057" s="1"/>
      <c r="F1057" s="1"/>
      <c r="G1057" s="1"/>
      <c r="H1057" s="1"/>
      <c r="I1057" s="1"/>
      <c r="J1057" s="1"/>
      <c r="K1057" s="1"/>
      <c r="L1057" s="1"/>
      <c r="M1057" s="1"/>
      <c r="N1057" s="1"/>
      <c r="O1057" s="124"/>
      <c r="P1057" s="97"/>
      <c r="Q1057" s="12"/>
      <c r="R1057" s="12"/>
    </row>
    <row r="1058" spans="1:18" s="13" customFormat="1">
      <c r="A1058" s="1"/>
      <c r="B1058" s="1"/>
      <c r="C1058" s="1"/>
      <c r="D1058" s="5"/>
      <c r="E1058" s="1"/>
      <c r="F1058" s="1"/>
      <c r="G1058" s="1"/>
      <c r="H1058" s="1"/>
      <c r="I1058" s="1"/>
      <c r="J1058" s="1"/>
      <c r="K1058" s="1"/>
      <c r="L1058" s="1"/>
      <c r="M1058" s="1"/>
      <c r="N1058" s="1"/>
      <c r="O1058" s="124"/>
      <c r="P1058" s="97"/>
      <c r="Q1058" s="12"/>
      <c r="R1058" s="12"/>
    </row>
    <row r="1059" spans="1:18" s="13" customFormat="1">
      <c r="A1059" s="1"/>
      <c r="B1059" s="1"/>
      <c r="C1059" s="1"/>
      <c r="D1059" s="5"/>
      <c r="E1059" s="1"/>
      <c r="F1059" s="1"/>
      <c r="G1059" s="1"/>
      <c r="H1059" s="1"/>
      <c r="I1059" s="1"/>
      <c r="J1059" s="1"/>
      <c r="K1059" s="1"/>
      <c r="L1059" s="1"/>
      <c r="M1059" s="1"/>
      <c r="N1059" s="1"/>
      <c r="O1059" s="124"/>
      <c r="P1059" s="97"/>
      <c r="Q1059" s="12"/>
      <c r="R1059" s="12"/>
    </row>
    <row r="1060" spans="1:18" s="13" customFormat="1">
      <c r="A1060" s="1"/>
      <c r="B1060" s="1"/>
      <c r="C1060" s="1"/>
      <c r="D1060" s="5"/>
      <c r="E1060" s="1"/>
      <c r="F1060" s="1"/>
      <c r="G1060" s="1"/>
      <c r="H1060" s="1"/>
      <c r="I1060" s="1"/>
      <c r="J1060" s="1"/>
      <c r="K1060" s="1"/>
      <c r="L1060" s="1"/>
      <c r="M1060" s="1"/>
      <c r="N1060" s="1"/>
      <c r="O1060" s="124"/>
      <c r="P1060" s="97"/>
      <c r="Q1060" s="12"/>
      <c r="R1060" s="12"/>
    </row>
    <row r="1061" spans="1:18" s="13" customFormat="1">
      <c r="A1061" s="1"/>
      <c r="B1061" s="1"/>
      <c r="C1061" s="1"/>
      <c r="D1061" s="5"/>
      <c r="E1061" s="1"/>
      <c r="F1061" s="1"/>
      <c r="G1061" s="1"/>
      <c r="H1061" s="1"/>
      <c r="I1061" s="1"/>
      <c r="J1061" s="1"/>
      <c r="K1061" s="1"/>
      <c r="L1061" s="1"/>
      <c r="M1061" s="1"/>
      <c r="N1061" s="1"/>
      <c r="O1061" s="124"/>
      <c r="P1061" s="97"/>
      <c r="Q1061" s="12"/>
      <c r="R1061" s="12"/>
    </row>
    <row r="1062" spans="1:18" s="13" customFormat="1">
      <c r="A1062" s="1"/>
      <c r="B1062" s="1"/>
      <c r="C1062" s="1"/>
      <c r="D1062" s="5"/>
      <c r="E1062" s="1"/>
      <c r="F1062" s="1"/>
      <c r="G1062" s="1"/>
      <c r="H1062" s="1"/>
      <c r="I1062" s="1"/>
      <c r="J1062" s="1"/>
      <c r="K1062" s="1"/>
      <c r="L1062" s="1"/>
      <c r="M1062" s="1"/>
      <c r="N1062" s="1"/>
      <c r="O1062" s="124"/>
      <c r="P1062" s="97"/>
      <c r="Q1062" s="12"/>
      <c r="R1062" s="12"/>
    </row>
    <row r="1063" spans="1:18" s="13" customFormat="1">
      <c r="A1063" s="1"/>
      <c r="B1063" s="1"/>
      <c r="C1063" s="1"/>
      <c r="D1063" s="5"/>
      <c r="E1063" s="1"/>
      <c r="F1063" s="1"/>
      <c r="G1063" s="1"/>
      <c r="H1063" s="1"/>
      <c r="I1063" s="1"/>
      <c r="J1063" s="1"/>
      <c r="K1063" s="1"/>
      <c r="L1063" s="1"/>
      <c r="M1063" s="1"/>
      <c r="N1063" s="1"/>
      <c r="O1063" s="124"/>
      <c r="P1063" s="97"/>
      <c r="Q1063" s="12"/>
      <c r="R1063" s="12"/>
    </row>
    <row r="1064" spans="1:18" s="13" customFormat="1">
      <c r="A1064" s="1"/>
      <c r="B1064" s="1"/>
      <c r="C1064" s="1"/>
      <c r="D1064" s="5"/>
      <c r="E1064" s="1"/>
      <c r="F1064" s="1"/>
      <c r="G1064" s="1"/>
      <c r="H1064" s="1"/>
      <c r="I1064" s="1"/>
      <c r="J1064" s="1"/>
      <c r="K1064" s="1"/>
      <c r="L1064" s="1"/>
      <c r="M1064" s="1"/>
      <c r="N1064" s="1"/>
      <c r="O1064" s="124"/>
      <c r="P1064" s="97"/>
      <c r="Q1064" s="12"/>
      <c r="R1064" s="12"/>
    </row>
    <row r="1065" spans="1:18" s="13" customFormat="1">
      <c r="A1065" s="1"/>
      <c r="B1065" s="1"/>
      <c r="C1065" s="1"/>
      <c r="D1065" s="5"/>
      <c r="E1065" s="1"/>
      <c r="F1065" s="1"/>
      <c r="G1065" s="1"/>
      <c r="H1065" s="1"/>
      <c r="I1065" s="1"/>
      <c r="J1065" s="1"/>
      <c r="K1065" s="1"/>
      <c r="L1065" s="1"/>
      <c r="M1065" s="1"/>
      <c r="N1065" s="1"/>
      <c r="O1065" s="124"/>
      <c r="P1065" s="97"/>
      <c r="Q1065" s="12"/>
      <c r="R1065" s="12"/>
    </row>
    <row r="1066" spans="1:18" s="13" customFormat="1">
      <c r="A1066" s="1"/>
      <c r="B1066" s="1"/>
      <c r="C1066" s="1"/>
      <c r="D1066" s="5"/>
      <c r="E1066" s="1"/>
      <c r="F1066" s="1"/>
      <c r="G1066" s="1"/>
      <c r="H1066" s="1"/>
      <c r="I1066" s="1"/>
      <c r="J1066" s="1"/>
      <c r="K1066" s="1"/>
      <c r="L1066" s="1"/>
      <c r="M1066" s="1"/>
      <c r="N1066" s="1"/>
      <c r="O1066" s="124"/>
      <c r="P1066" s="97"/>
      <c r="Q1066" s="12"/>
      <c r="R1066" s="12"/>
    </row>
    <row r="1067" spans="1:18" s="13" customFormat="1">
      <c r="A1067" s="1"/>
      <c r="B1067" s="1"/>
      <c r="C1067" s="1"/>
      <c r="D1067" s="5"/>
      <c r="E1067" s="1"/>
      <c r="F1067" s="1"/>
      <c r="G1067" s="1"/>
      <c r="H1067" s="1"/>
      <c r="I1067" s="1"/>
      <c r="J1067" s="1"/>
      <c r="K1067" s="1"/>
      <c r="L1067" s="1"/>
      <c r="M1067" s="1"/>
      <c r="N1067" s="1"/>
      <c r="O1067" s="124"/>
      <c r="P1067" s="97"/>
      <c r="Q1067" s="12"/>
      <c r="R1067" s="12"/>
    </row>
    <row r="1068" spans="1:18" s="13" customFormat="1">
      <c r="A1068" s="1"/>
      <c r="B1068" s="1"/>
      <c r="C1068" s="1"/>
      <c r="D1068" s="5"/>
      <c r="E1068" s="1"/>
      <c r="F1068" s="1"/>
      <c r="G1068" s="1"/>
      <c r="H1068" s="1"/>
      <c r="I1068" s="1"/>
      <c r="J1068" s="1"/>
      <c r="K1068" s="1"/>
      <c r="L1068" s="1"/>
      <c r="M1068" s="1"/>
      <c r="N1068" s="1"/>
      <c r="O1068" s="124"/>
      <c r="P1068" s="97"/>
      <c r="Q1068" s="12"/>
      <c r="R1068" s="12"/>
    </row>
    <row r="1069" spans="1:18" s="13" customFormat="1">
      <c r="A1069" s="1"/>
      <c r="B1069" s="1"/>
      <c r="C1069" s="1"/>
      <c r="D1069" s="5"/>
      <c r="E1069" s="1"/>
      <c r="F1069" s="1"/>
      <c r="G1069" s="1"/>
      <c r="H1069" s="1"/>
      <c r="I1069" s="1"/>
      <c r="J1069" s="1"/>
      <c r="K1069" s="1"/>
      <c r="L1069" s="1"/>
      <c r="M1069" s="1"/>
      <c r="N1069" s="1"/>
      <c r="O1069" s="124"/>
      <c r="P1069" s="97"/>
      <c r="Q1069" s="12"/>
      <c r="R1069" s="12"/>
    </row>
    <row r="1070" spans="1:18" s="13" customFormat="1">
      <c r="A1070" s="1"/>
      <c r="B1070" s="1"/>
      <c r="C1070" s="1"/>
      <c r="D1070" s="5"/>
      <c r="E1070" s="1"/>
      <c r="F1070" s="1"/>
      <c r="G1070" s="1"/>
      <c r="H1070" s="1"/>
      <c r="I1070" s="1"/>
      <c r="J1070" s="1"/>
      <c r="K1070" s="1"/>
      <c r="L1070" s="1"/>
      <c r="M1070" s="1"/>
      <c r="N1070" s="1"/>
      <c r="O1070" s="124"/>
      <c r="P1070" s="97"/>
      <c r="Q1070" s="12"/>
      <c r="R1070" s="12"/>
    </row>
    <row r="1071" spans="1:18" s="13" customFormat="1">
      <c r="A1071" s="1"/>
      <c r="B1071" s="1"/>
      <c r="C1071" s="1"/>
      <c r="D1071" s="5"/>
      <c r="E1071" s="1"/>
      <c r="F1071" s="1"/>
      <c r="G1071" s="1"/>
      <c r="H1071" s="1"/>
      <c r="I1071" s="1"/>
      <c r="J1071" s="1"/>
      <c r="K1071" s="1"/>
      <c r="L1071" s="1"/>
      <c r="M1071" s="1"/>
      <c r="N1071" s="1"/>
      <c r="O1071" s="124"/>
      <c r="P1071" s="97"/>
      <c r="Q1071" s="12"/>
      <c r="R1071" s="12"/>
    </row>
    <row r="1072" spans="1:18" s="13" customFormat="1">
      <c r="A1072" s="1"/>
      <c r="B1072" s="1"/>
      <c r="C1072" s="1"/>
      <c r="D1072" s="5"/>
      <c r="E1072" s="1"/>
      <c r="F1072" s="1"/>
      <c r="G1072" s="1"/>
      <c r="H1072" s="1"/>
      <c r="I1072" s="1"/>
      <c r="J1072" s="1"/>
      <c r="K1072" s="1"/>
      <c r="L1072" s="1"/>
      <c r="M1072" s="1"/>
      <c r="N1072" s="1"/>
      <c r="O1072" s="124"/>
      <c r="P1072" s="97"/>
      <c r="Q1072" s="12"/>
      <c r="R1072" s="12"/>
    </row>
    <row r="1073" spans="1:18" s="13" customFormat="1">
      <c r="A1073" s="1"/>
      <c r="B1073" s="1"/>
      <c r="C1073" s="1"/>
      <c r="D1073" s="5"/>
      <c r="E1073" s="1"/>
      <c r="F1073" s="1"/>
      <c r="G1073" s="1"/>
      <c r="H1073" s="1"/>
      <c r="I1073" s="1"/>
      <c r="J1073" s="1"/>
      <c r="K1073" s="1"/>
      <c r="L1073" s="1"/>
      <c r="M1073" s="1"/>
      <c r="N1073" s="1"/>
      <c r="O1073" s="124"/>
      <c r="P1073" s="97"/>
      <c r="Q1073" s="12"/>
      <c r="R1073" s="12"/>
    </row>
    <row r="1074" spans="1:18" s="13" customFormat="1">
      <c r="A1074" s="1"/>
      <c r="B1074" s="1"/>
      <c r="C1074" s="1"/>
      <c r="D1074" s="5"/>
      <c r="E1074" s="1"/>
      <c r="F1074" s="1"/>
      <c r="G1074" s="1"/>
      <c r="H1074" s="1"/>
      <c r="I1074" s="1"/>
      <c r="J1074" s="1"/>
      <c r="K1074" s="1"/>
      <c r="L1074" s="1"/>
      <c r="M1074" s="1"/>
      <c r="N1074" s="1"/>
      <c r="O1074" s="124"/>
      <c r="P1074" s="97"/>
      <c r="Q1074" s="12"/>
      <c r="R1074" s="12"/>
    </row>
    <row r="1075" spans="1:18" s="13" customFormat="1">
      <c r="A1075" s="1"/>
      <c r="B1075" s="1"/>
      <c r="C1075" s="1"/>
      <c r="D1075" s="5"/>
      <c r="E1075" s="1"/>
      <c r="F1075" s="1"/>
      <c r="G1075" s="1"/>
      <c r="H1075" s="1"/>
      <c r="I1075" s="1"/>
      <c r="J1075" s="1"/>
      <c r="K1075" s="1"/>
      <c r="L1075" s="1"/>
      <c r="M1075" s="1"/>
      <c r="N1075" s="1"/>
      <c r="O1075" s="124"/>
      <c r="P1075" s="97"/>
      <c r="Q1075" s="12"/>
      <c r="R1075" s="12"/>
    </row>
    <row r="1076" spans="1:18" s="13" customFormat="1">
      <c r="A1076" s="1"/>
      <c r="B1076" s="1"/>
      <c r="C1076" s="1"/>
      <c r="D1076" s="5"/>
      <c r="E1076" s="1"/>
      <c r="F1076" s="1"/>
      <c r="G1076" s="1"/>
      <c r="H1076" s="1"/>
      <c r="I1076" s="1"/>
      <c r="J1076" s="1"/>
      <c r="K1076" s="1"/>
      <c r="L1076" s="1"/>
      <c r="M1076" s="1"/>
      <c r="N1076" s="1"/>
      <c r="O1076" s="124"/>
      <c r="P1076" s="97"/>
      <c r="Q1076" s="12"/>
      <c r="R1076" s="12"/>
    </row>
    <row r="1077" spans="1:18" s="13" customFormat="1">
      <c r="A1077" s="1"/>
      <c r="B1077" s="1"/>
      <c r="C1077" s="1"/>
      <c r="D1077" s="5"/>
      <c r="E1077" s="1"/>
      <c r="F1077" s="1"/>
      <c r="G1077" s="1"/>
      <c r="H1077" s="1"/>
      <c r="I1077" s="1"/>
      <c r="J1077" s="1"/>
      <c r="K1077" s="1"/>
      <c r="L1077" s="1"/>
      <c r="M1077" s="1"/>
      <c r="N1077" s="1"/>
      <c r="O1077" s="124"/>
      <c r="P1077" s="97"/>
      <c r="Q1077" s="12"/>
      <c r="R1077" s="12"/>
    </row>
    <row r="1078" spans="1:18" s="13" customFormat="1">
      <c r="A1078" s="1"/>
      <c r="B1078" s="1"/>
      <c r="C1078" s="1"/>
      <c r="D1078" s="5"/>
      <c r="E1078" s="1"/>
      <c r="F1078" s="1"/>
      <c r="G1078" s="1"/>
      <c r="H1078" s="1"/>
      <c r="I1078" s="1"/>
      <c r="J1078" s="1"/>
      <c r="K1078" s="1"/>
      <c r="L1078" s="1"/>
      <c r="M1078" s="1"/>
      <c r="N1078" s="1"/>
      <c r="O1078" s="124"/>
      <c r="P1078" s="97"/>
      <c r="Q1078" s="12"/>
      <c r="R1078" s="12"/>
    </row>
    <row r="1079" spans="1:18" s="13" customFormat="1">
      <c r="A1079" s="1"/>
      <c r="B1079" s="1"/>
      <c r="C1079" s="1"/>
      <c r="D1079" s="5"/>
      <c r="E1079" s="1"/>
      <c r="F1079" s="1"/>
      <c r="G1079" s="1"/>
      <c r="H1079" s="1"/>
      <c r="I1079" s="1"/>
      <c r="J1079" s="1"/>
      <c r="K1079" s="1"/>
      <c r="L1079" s="1"/>
      <c r="M1079" s="1"/>
      <c r="N1079" s="1"/>
      <c r="O1079" s="124"/>
      <c r="P1079" s="97"/>
      <c r="Q1079" s="12"/>
      <c r="R1079" s="12"/>
    </row>
    <row r="1080" spans="1:18" s="13" customFormat="1">
      <c r="A1080" s="1"/>
      <c r="B1080" s="1"/>
      <c r="C1080" s="1"/>
      <c r="D1080" s="5"/>
      <c r="E1080" s="1"/>
      <c r="F1080" s="1"/>
      <c r="G1080" s="1"/>
      <c r="H1080" s="1"/>
      <c r="I1080" s="1"/>
      <c r="J1080" s="1"/>
      <c r="K1080" s="1"/>
      <c r="L1080" s="1"/>
      <c r="M1080" s="1"/>
      <c r="N1080" s="1"/>
      <c r="O1080" s="124"/>
      <c r="P1080" s="97"/>
      <c r="Q1080" s="12"/>
      <c r="R1080" s="12"/>
    </row>
    <row r="1081" spans="1:18" s="13" customFormat="1">
      <c r="A1081" s="1"/>
      <c r="B1081" s="1"/>
      <c r="C1081" s="1"/>
      <c r="D1081" s="5"/>
      <c r="E1081" s="1"/>
      <c r="F1081" s="1"/>
      <c r="G1081" s="1"/>
      <c r="H1081" s="1"/>
      <c r="I1081" s="1"/>
      <c r="J1081" s="1"/>
      <c r="K1081" s="1"/>
      <c r="L1081" s="1"/>
      <c r="M1081" s="1"/>
      <c r="N1081" s="1"/>
      <c r="O1081" s="124"/>
      <c r="P1081" s="97"/>
      <c r="Q1081" s="12"/>
      <c r="R1081" s="12"/>
    </row>
    <row r="1082" spans="1:18" s="13" customFormat="1">
      <c r="A1082" s="1"/>
      <c r="B1082" s="1"/>
      <c r="C1082" s="1"/>
      <c r="D1082" s="5"/>
      <c r="E1082" s="1"/>
      <c r="F1082" s="1"/>
      <c r="G1082" s="1"/>
      <c r="H1082" s="1"/>
      <c r="I1082" s="1"/>
      <c r="J1082" s="1"/>
      <c r="K1082" s="1"/>
      <c r="L1082" s="1"/>
      <c r="M1082" s="1"/>
      <c r="N1082" s="1"/>
      <c r="O1082" s="124"/>
      <c r="P1082" s="97"/>
      <c r="Q1082" s="12"/>
      <c r="R1082" s="12"/>
    </row>
    <row r="1083" spans="1:18" s="13" customFormat="1">
      <c r="A1083" s="1"/>
      <c r="B1083" s="1"/>
      <c r="C1083" s="1"/>
      <c r="D1083" s="5"/>
      <c r="E1083" s="1"/>
      <c r="F1083" s="1"/>
      <c r="G1083" s="1"/>
      <c r="H1083" s="1"/>
      <c r="I1083" s="1"/>
      <c r="J1083" s="1"/>
      <c r="K1083" s="1"/>
      <c r="L1083" s="1"/>
      <c r="M1083" s="1"/>
      <c r="N1083" s="1"/>
      <c r="O1083" s="124"/>
      <c r="P1083" s="97"/>
      <c r="Q1083" s="12"/>
      <c r="R1083" s="12"/>
    </row>
    <row r="1084" spans="1:18" s="13" customFormat="1">
      <c r="A1084" s="1"/>
      <c r="B1084" s="1"/>
      <c r="C1084" s="1"/>
      <c r="D1084" s="5"/>
      <c r="E1084" s="1"/>
      <c r="F1084" s="1"/>
      <c r="G1084" s="1"/>
      <c r="H1084" s="1"/>
      <c r="I1084" s="1"/>
      <c r="J1084" s="1"/>
      <c r="K1084" s="1"/>
      <c r="L1084" s="1"/>
      <c r="M1084" s="1"/>
      <c r="N1084" s="1"/>
      <c r="O1084" s="124"/>
      <c r="P1084" s="97"/>
      <c r="Q1084" s="12"/>
      <c r="R1084" s="12"/>
    </row>
    <row r="1085" spans="1:18" s="13" customFormat="1">
      <c r="A1085" s="1"/>
      <c r="B1085" s="1"/>
      <c r="C1085" s="1"/>
      <c r="D1085" s="5"/>
      <c r="E1085" s="1"/>
      <c r="F1085" s="1"/>
      <c r="G1085" s="1"/>
      <c r="H1085" s="1"/>
      <c r="I1085" s="1"/>
      <c r="J1085" s="1"/>
      <c r="K1085" s="1"/>
      <c r="L1085" s="1"/>
      <c r="M1085" s="1"/>
      <c r="N1085" s="1"/>
      <c r="O1085" s="124"/>
      <c r="P1085" s="97"/>
      <c r="Q1085" s="12"/>
      <c r="R1085" s="12"/>
    </row>
    <row r="1086" spans="1:18" s="13" customFormat="1">
      <c r="A1086" s="1"/>
      <c r="B1086" s="1"/>
      <c r="C1086" s="1"/>
      <c r="D1086" s="5"/>
      <c r="E1086" s="1"/>
      <c r="F1086" s="1"/>
      <c r="G1086" s="1"/>
      <c r="H1086" s="1"/>
      <c r="I1086" s="1"/>
      <c r="J1086" s="1"/>
      <c r="K1086" s="1"/>
      <c r="L1086" s="1"/>
      <c r="M1086" s="1"/>
      <c r="N1086" s="1"/>
      <c r="O1086" s="124"/>
      <c r="P1086" s="97"/>
      <c r="Q1086" s="12"/>
      <c r="R1086" s="12"/>
    </row>
    <row r="1087" spans="1:18" s="13" customFormat="1">
      <c r="A1087" s="1"/>
      <c r="B1087" s="1"/>
      <c r="C1087" s="1"/>
      <c r="D1087" s="5"/>
      <c r="E1087" s="1"/>
      <c r="F1087" s="1"/>
      <c r="G1087" s="1"/>
      <c r="H1087" s="1"/>
      <c r="I1087" s="1"/>
      <c r="J1087" s="1"/>
      <c r="K1087" s="1"/>
      <c r="L1087" s="1"/>
      <c r="M1087" s="1"/>
      <c r="N1087" s="1"/>
      <c r="O1087" s="124"/>
      <c r="P1087" s="97"/>
      <c r="Q1087" s="12"/>
      <c r="R1087" s="12"/>
    </row>
    <row r="1088" spans="1:18" s="13" customFormat="1">
      <c r="A1088" s="1"/>
      <c r="B1088" s="1"/>
      <c r="C1088" s="1"/>
      <c r="D1088" s="5"/>
      <c r="E1088" s="1"/>
      <c r="F1088" s="1"/>
      <c r="G1088" s="1"/>
      <c r="H1088" s="1"/>
      <c r="I1088" s="1"/>
      <c r="J1088" s="1"/>
      <c r="K1088" s="1"/>
      <c r="L1088" s="1"/>
      <c r="M1088" s="1"/>
      <c r="N1088" s="1"/>
      <c r="O1088" s="124"/>
      <c r="P1088" s="97"/>
      <c r="Q1088" s="12"/>
      <c r="R1088" s="12"/>
    </row>
    <row r="1089" spans="1:18" s="13" customFormat="1">
      <c r="A1089" s="1"/>
      <c r="B1089" s="1"/>
      <c r="C1089" s="1"/>
      <c r="D1089" s="5"/>
      <c r="E1089" s="1"/>
      <c r="F1089" s="1"/>
      <c r="G1089" s="1"/>
      <c r="H1089" s="1"/>
      <c r="I1089" s="1"/>
      <c r="J1089" s="1"/>
      <c r="K1089" s="1"/>
      <c r="L1089" s="1"/>
      <c r="M1089" s="1"/>
      <c r="N1089" s="1"/>
      <c r="O1089" s="124"/>
      <c r="P1089" s="97"/>
      <c r="Q1089" s="12"/>
      <c r="R1089" s="12"/>
    </row>
    <row r="1090" spans="1:18" s="13" customFormat="1">
      <c r="A1090" s="1"/>
      <c r="B1090" s="1"/>
      <c r="C1090" s="1"/>
      <c r="D1090" s="5"/>
      <c r="E1090" s="1"/>
      <c r="F1090" s="1"/>
      <c r="G1090" s="1"/>
      <c r="H1090" s="1"/>
      <c r="I1090" s="1"/>
      <c r="J1090" s="1"/>
      <c r="K1090" s="1"/>
      <c r="L1090" s="1"/>
      <c r="M1090" s="1"/>
      <c r="N1090" s="1"/>
      <c r="O1090" s="124"/>
      <c r="P1090" s="97"/>
      <c r="Q1090" s="12"/>
      <c r="R1090" s="12"/>
    </row>
    <row r="1091" spans="1:18" s="13" customFormat="1">
      <c r="A1091" s="1"/>
      <c r="B1091" s="1"/>
      <c r="C1091" s="1"/>
      <c r="D1091" s="5"/>
      <c r="E1091" s="1"/>
      <c r="F1091" s="1"/>
      <c r="G1091" s="1"/>
      <c r="H1091" s="1"/>
      <c r="I1091" s="1"/>
      <c r="J1091" s="1"/>
      <c r="K1091" s="1"/>
      <c r="L1091" s="1"/>
      <c r="M1091" s="1"/>
      <c r="N1091" s="1"/>
      <c r="O1091" s="124"/>
      <c r="P1091" s="97"/>
      <c r="Q1091" s="12"/>
      <c r="R1091" s="12"/>
    </row>
    <row r="1092" spans="1:18" s="13" customFormat="1">
      <c r="A1092" s="1"/>
      <c r="B1092" s="1"/>
      <c r="C1092" s="1"/>
      <c r="D1092" s="5"/>
      <c r="E1092" s="1"/>
      <c r="F1092" s="1"/>
      <c r="G1092" s="1"/>
      <c r="H1092" s="1"/>
      <c r="I1092" s="1"/>
      <c r="J1092" s="1"/>
      <c r="K1092" s="1"/>
      <c r="L1092" s="1"/>
      <c r="M1092" s="1"/>
      <c r="N1092" s="1"/>
      <c r="O1092" s="124"/>
      <c r="P1092" s="97"/>
      <c r="Q1092" s="12"/>
      <c r="R1092" s="12"/>
    </row>
    <row r="1093" spans="1:18" s="13" customFormat="1">
      <c r="A1093" s="1"/>
      <c r="B1093" s="1"/>
      <c r="C1093" s="1"/>
      <c r="D1093" s="5"/>
      <c r="E1093" s="1"/>
      <c r="F1093" s="1"/>
      <c r="G1093" s="1"/>
      <c r="H1093" s="1"/>
      <c r="I1093" s="1"/>
      <c r="J1093" s="1"/>
      <c r="K1093" s="1"/>
      <c r="L1093" s="1"/>
      <c r="M1093" s="1"/>
      <c r="N1093" s="1"/>
      <c r="O1093" s="124"/>
      <c r="P1093" s="97"/>
      <c r="Q1093" s="12"/>
      <c r="R1093" s="12"/>
    </row>
    <row r="1094" spans="1:18" s="13" customFormat="1">
      <c r="A1094" s="1"/>
      <c r="B1094" s="1"/>
      <c r="C1094" s="1"/>
      <c r="D1094" s="5"/>
      <c r="E1094" s="1"/>
      <c r="F1094" s="1"/>
      <c r="G1094" s="1"/>
      <c r="H1094" s="1"/>
      <c r="I1094" s="1"/>
      <c r="J1094" s="1"/>
      <c r="K1094" s="1"/>
      <c r="L1094" s="1"/>
      <c r="M1094" s="1"/>
      <c r="N1094" s="1"/>
      <c r="O1094" s="124"/>
      <c r="P1094" s="97"/>
      <c r="Q1094" s="12"/>
      <c r="R1094" s="12"/>
    </row>
    <row r="1095" spans="1:18" s="13" customFormat="1">
      <c r="A1095" s="1"/>
      <c r="B1095" s="1"/>
      <c r="C1095" s="1"/>
      <c r="D1095" s="5"/>
      <c r="E1095" s="1"/>
      <c r="F1095" s="1"/>
      <c r="G1095" s="1"/>
      <c r="H1095" s="1"/>
      <c r="I1095" s="1"/>
      <c r="J1095" s="1"/>
      <c r="K1095" s="1"/>
      <c r="L1095" s="1"/>
      <c r="M1095" s="1"/>
      <c r="N1095" s="1"/>
      <c r="O1095" s="124"/>
      <c r="P1095" s="97"/>
      <c r="Q1095" s="12"/>
      <c r="R1095" s="12"/>
    </row>
    <row r="1096" spans="1:18" s="13" customFormat="1">
      <c r="A1096" s="1"/>
      <c r="B1096" s="1"/>
      <c r="C1096" s="1"/>
      <c r="D1096" s="5"/>
      <c r="E1096" s="1"/>
      <c r="F1096" s="1"/>
      <c r="G1096" s="1"/>
      <c r="H1096" s="1"/>
      <c r="I1096" s="1"/>
      <c r="J1096" s="1"/>
      <c r="K1096" s="1"/>
      <c r="L1096" s="1"/>
      <c r="M1096" s="1"/>
      <c r="N1096" s="1"/>
      <c r="O1096" s="124"/>
      <c r="P1096" s="97"/>
      <c r="Q1096" s="12"/>
      <c r="R1096" s="12"/>
    </row>
    <row r="1097" spans="1:18" s="13" customFormat="1">
      <c r="A1097" s="1"/>
      <c r="B1097" s="1"/>
      <c r="C1097" s="1"/>
      <c r="D1097" s="5"/>
      <c r="E1097" s="1"/>
      <c r="F1097" s="1"/>
      <c r="G1097" s="1"/>
      <c r="H1097" s="1"/>
      <c r="I1097" s="1"/>
      <c r="J1097" s="1"/>
      <c r="K1097" s="1"/>
      <c r="L1097" s="1"/>
      <c r="M1097" s="1"/>
      <c r="N1097" s="1"/>
      <c r="O1097" s="124"/>
      <c r="P1097" s="97"/>
      <c r="Q1097" s="12"/>
      <c r="R1097" s="12"/>
    </row>
    <row r="1098" spans="1:18" s="13" customFormat="1">
      <c r="A1098" s="1"/>
      <c r="B1098" s="1"/>
      <c r="C1098" s="1"/>
      <c r="D1098" s="5"/>
      <c r="E1098" s="1"/>
      <c r="F1098" s="1"/>
      <c r="G1098" s="1"/>
      <c r="H1098" s="1"/>
      <c r="I1098" s="1"/>
      <c r="J1098" s="1"/>
      <c r="K1098" s="1"/>
      <c r="L1098" s="1"/>
      <c r="M1098" s="1"/>
      <c r="N1098" s="1"/>
      <c r="O1098" s="124"/>
      <c r="P1098" s="97"/>
      <c r="Q1098" s="12"/>
      <c r="R1098" s="12"/>
    </row>
    <row r="1099" spans="1:18" s="13" customFormat="1">
      <c r="A1099" s="1"/>
      <c r="B1099" s="1"/>
      <c r="C1099" s="1"/>
      <c r="D1099" s="5"/>
      <c r="E1099" s="1"/>
      <c r="F1099" s="1"/>
      <c r="G1099" s="1"/>
      <c r="H1099" s="1"/>
      <c r="I1099" s="1"/>
      <c r="J1099" s="1"/>
      <c r="K1099" s="1"/>
      <c r="L1099" s="1"/>
      <c r="M1099" s="1"/>
      <c r="N1099" s="1"/>
      <c r="O1099" s="124"/>
      <c r="P1099" s="97"/>
      <c r="Q1099" s="12"/>
      <c r="R1099" s="12"/>
    </row>
    <row r="1100" spans="1:18" s="13" customFormat="1">
      <c r="A1100" s="1"/>
      <c r="B1100" s="1"/>
      <c r="C1100" s="1"/>
      <c r="D1100" s="5"/>
      <c r="E1100" s="1"/>
      <c r="F1100" s="1"/>
      <c r="G1100" s="1"/>
      <c r="H1100" s="1"/>
      <c r="I1100" s="1"/>
      <c r="J1100" s="1"/>
      <c r="K1100" s="1"/>
      <c r="L1100" s="1"/>
      <c r="M1100" s="1"/>
      <c r="N1100" s="1"/>
      <c r="O1100" s="124"/>
      <c r="P1100" s="97"/>
      <c r="Q1100" s="12"/>
      <c r="R1100" s="12"/>
    </row>
    <row r="1101" spans="1:18" s="13" customFormat="1">
      <c r="A1101" s="1"/>
      <c r="B1101" s="1"/>
      <c r="C1101" s="1"/>
      <c r="D1101" s="5"/>
      <c r="E1101" s="1"/>
      <c r="F1101" s="1"/>
      <c r="G1101" s="1"/>
      <c r="H1101" s="1"/>
      <c r="I1101" s="1"/>
      <c r="J1101" s="1"/>
      <c r="K1101" s="1"/>
      <c r="L1101" s="1"/>
      <c r="M1101" s="1"/>
      <c r="N1101" s="1"/>
      <c r="O1101" s="124"/>
      <c r="P1101" s="97"/>
      <c r="Q1101" s="12"/>
      <c r="R1101" s="12"/>
    </row>
    <row r="1102" spans="1:18" s="13" customFormat="1">
      <c r="A1102" s="1"/>
      <c r="B1102" s="1"/>
      <c r="C1102" s="1"/>
      <c r="D1102" s="5"/>
      <c r="E1102" s="1"/>
      <c r="F1102" s="1"/>
      <c r="G1102" s="1"/>
      <c r="H1102" s="1"/>
      <c r="I1102" s="1"/>
      <c r="J1102" s="1"/>
      <c r="K1102" s="1"/>
      <c r="L1102" s="1"/>
      <c r="M1102" s="1"/>
      <c r="N1102" s="1"/>
      <c r="O1102" s="124"/>
      <c r="P1102" s="97"/>
      <c r="Q1102" s="12"/>
      <c r="R1102" s="12"/>
    </row>
    <row r="1103" spans="1:18" s="13" customFormat="1">
      <c r="A1103" s="1"/>
      <c r="B1103" s="1"/>
      <c r="C1103" s="1"/>
      <c r="D1103" s="5"/>
      <c r="E1103" s="1"/>
      <c r="F1103" s="1"/>
      <c r="G1103" s="1"/>
      <c r="H1103" s="1"/>
      <c r="I1103" s="1"/>
      <c r="J1103" s="1"/>
      <c r="K1103" s="1"/>
      <c r="L1103" s="1"/>
      <c r="M1103" s="1"/>
      <c r="N1103" s="1"/>
      <c r="O1103" s="124"/>
      <c r="P1103" s="97"/>
      <c r="Q1103" s="12"/>
      <c r="R1103" s="12"/>
    </row>
    <row r="1104" spans="1:18" s="13" customFormat="1">
      <c r="A1104" s="1"/>
      <c r="B1104" s="1"/>
      <c r="C1104" s="1"/>
      <c r="D1104" s="5"/>
      <c r="E1104" s="1"/>
      <c r="F1104" s="1"/>
      <c r="G1104" s="1"/>
      <c r="H1104" s="1"/>
      <c r="I1104" s="1"/>
      <c r="J1104" s="1"/>
      <c r="K1104" s="1"/>
      <c r="L1104" s="1"/>
      <c r="M1104" s="1"/>
      <c r="N1104" s="1"/>
      <c r="O1104" s="124"/>
      <c r="P1104" s="97"/>
      <c r="Q1104" s="12"/>
      <c r="R1104" s="12"/>
    </row>
    <row r="1105" spans="1:18" s="13" customFormat="1">
      <c r="A1105" s="1"/>
      <c r="B1105" s="1"/>
      <c r="C1105" s="1"/>
      <c r="D1105" s="5"/>
      <c r="E1105" s="1"/>
      <c r="F1105" s="1"/>
      <c r="G1105" s="1"/>
      <c r="H1105" s="1"/>
      <c r="I1105" s="1"/>
      <c r="J1105" s="1"/>
      <c r="K1105" s="1"/>
      <c r="L1105" s="1"/>
      <c r="M1105" s="1"/>
      <c r="N1105" s="1"/>
      <c r="O1105" s="124"/>
      <c r="P1105" s="97"/>
      <c r="Q1105" s="12"/>
      <c r="R1105" s="12"/>
    </row>
    <row r="1106" spans="1:18" s="13" customFormat="1">
      <c r="A1106" s="1"/>
      <c r="B1106" s="1"/>
      <c r="C1106" s="1"/>
      <c r="D1106" s="5"/>
      <c r="E1106" s="1"/>
      <c r="F1106" s="1"/>
      <c r="G1106" s="1"/>
      <c r="H1106" s="1"/>
      <c r="I1106" s="1"/>
      <c r="J1106" s="1"/>
      <c r="K1106" s="1"/>
      <c r="L1106" s="1"/>
      <c r="M1106" s="1"/>
      <c r="N1106" s="1"/>
      <c r="O1106" s="124"/>
      <c r="P1106" s="97"/>
      <c r="Q1106" s="12"/>
      <c r="R1106" s="12"/>
    </row>
    <row r="1107" spans="1:18" s="13" customFormat="1">
      <c r="A1107" s="1"/>
      <c r="B1107" s="1"/>
      <c r="C1107" s="1"/>
      <c r="D1107" s="5"/>
      <c r="E1107" s="1"/>
      <c r="F1107" s="1"/>
      <c r="G1107" s="1"/>
      <c r="H1107" s="1"/>
      <c r="I1107" s="1"/>
      <c r="J1107" s="1"/>
      <c r="K1107" s="1"/>
      <c r="L1107" s="1"/>
      <c r="M1107" s="1"/>
      <c r="N1107" s="1"/>
      <c r="O1107" s="124"/>
      <c r="P1107" s="97"/>
      <c r="Q1107" s="12"/>
      <c r="R1107" s="12"/>
    </row>
    <row r="1108" spans="1:18" s="13" customFormat="1">
      <c r="A1108" s="1"/>
      <c r="B1108" s="1"/>
      <c r="C1108" s="1"/>
      <c r="D1108" s="5"/>
      <c r="E1108" s="1"/>
      <c r="F1108" s="1"/>
      <c r="G1108" s="1"/>
      <c r="H1108" s="1"/>
      <c r="I1108" s="1"/>
      <c r="J1108" s="1"/>
      <c r="K1108" s="1"/>
      <c r="L1108" s="1"/>
      <c r="M1108" s="1"/>
      <c r="N1108" s="1"/>
      <c r="O1108" s="124"/>
      <c r="P1108" s="97"/>
      <c r="Q1108" s="12"/>
      <c r="R1108" s="12"/>
    </row>
    <row r="1109" spans="1:18" s="13" customFormat="1">
      <c r="A1109" s="1"/>
      <c r="B1109" s="1"/>
      <c r="C1109" s="1"/>
      <c r="D1109" s="5"/>
      <c r="E1109" s="1"/>
      <c r="F1109" s="1"/>
      <c r="G1109" s="1"/>
      <c r="H1109" s="1"/>
      <c r="I1109" s="1"/>
      <c r="J1109" s="1"/>
      <c r="K1109" s="1"/>
      <c r="L1109" s="1"/>
      <c r="M1109" s="1"/>
      <c r="N1109" s="1"/>
      <c r="O1109" s="124"/>
      <c r="P1109" s="97"/>
      <c r="Q1109" s="12"/>
      <c r="R1109" s="12"/>
    </row>
    <row r="1110" spans="1:18" s="13" customFormat="1">
      <c r="A1110" s="1"/>
      <c r="B1110" s="1"/>
      <c r="C1110" s="1"/>
      <c r="D1110" s="5"/>
      <c r="E1110" s="1"/>
      <c r="F1110" s="1"/>
      <c r="G1110" s="1"/>
      <c r="H1110" s="1"/>
      <c r="I1110" s="1"/>
      <c r="J1110" s="1"/>
      <c r="K1110" s="1"/>
      <c r="L1110" s="1"/>
      <c r="M1110" s="1"/>
      <c r="N1110" s="1"/>
      <c r="O1110" s="124"/>
      <c r="P1110" s="97"/>
      <c r="Q1110" s="12"/>
      <c r="R1110" s="12"/>
    </row>
    <row r="1111" spans="1:18" s="13" customFormat="1">
      <c r="A1111" s="1"/>
      <c r="B1111" s="1"/>
      <c r="C1111" s="1"/>
      <c r="D1111" s="5"/>
      <c r="E1111" s="1"/>
      <c r="F1111" s="1"/>
      <c r="G1111" s="1"/>
      <c r="H1111" s="1"/>
      <c r="I1111" s="1"/>
      <c r="J1111" s="1"/>
      <c r="K1111" s="1"/>
      <c r="L1111" s="1"/>
      <c r="M1111" s="1"/>
      <c r="N1111" s="1"/>
      <c r="O1111" s="124"/>
      <c r="P1111" s="97"/>
      <c r="Q1111" s="12"/>
      <c r="R1111" s="12"/>
    </row>
    <row r="1112" spans="1:18" s="13" customFormat="1">
      <c r="A1112" s="1"/>
      <c r="B1112" s="1"/>
      <c r="C1112" s="1"/>
      <c r="D1112" s="5"/>
      <c r="E1112" s="1"/>
      <c r="F1112" s="1"/>
      <c r="G1112" s="1"/>
      <c r="H1112" s="1"/>
      <c r="I1112" s="1"/>
      <c r="J1112" s="1"/>
      <c r="K1112" s="1"/>
      <c r="L1112" s="1"/>
      <c r="M1112" s="1"/>
      <c r="N1112" s="1"/>
      <c r="O1112" s="124"/>
      <c r="P1112" s="97"/>
      <c r="Q1112" s="12"/>
      <c r="R1112" s="12"/>
    </row>
    <row r="1113" spans="1:18" s="13" customFormat="1">
      <c r="A1113" s="1"/>
      <c r="B1113" s="1"/>
      <c r="C1113" s="1"/>
      <c r="D1113" s="5"/>
      <c r="E1113" s="1"/>
      <c r="F1113" s="1"/>
      <c r="G1113" s="1"/>
      <c r="H1113" s="1"/>
      <c r="I1113" s="1"/>
      <c r="J1113" s="1"/>
      <c r="K1113" s="1"/>
      <c r="L1113" s="1"/>
      <c r="M1113" s="1"/>
      <c r="N1113" s="1"/>
      <c r="O1113" s="124"/>
      <c r="P1113" s="97"/>
      <c r="Q1113" s="12"/>
      <c r="R1113" s="12"/>
    </row>
    <row r="1114" spans="1:18" s="13" customFormat="1">
      <c r="A1114" s="1"/>
      <c r="B1114" s="1"/>
      <c r="C1114" s="1"/>
      <c r="D1114" s="5"/>
      <c r="E1114" s="1"/>
      <c r="F1114" s="1"/>
      <c r="G1114" s="1"/>
      <c r="H1114" s="1"/>
      <c r="I1114" s="1"/>
      <c r="J1114" s="1"/>
      <c r="K1114" s="1"/>
      <c r="L1114" s="1"/>
      <c r="M1114" s="1"/>
      <c r="N1114" s="1"/>
      <c r="O1114" s="124"/>
      <c r="P1114" s="97"/>
      <c r="Q1114" s="12"/>
      <c r="R1114" s="12"/>
    </row>
    <row r="1115" spans="1:18" s="13" customFormat="1">
      <c r="A1115" s="1"/>
      <c r="B1115" s="1"/>
      <c r="C1115" s="1"/>
      <c r="D1115" s="5"/>
      <c r="E1115" s="1"/>
      <c r="F1115" s="1"/>
      <c r="G1115" s="1"/>
      <c r="H1115" s="1"/>
      <c r="I1115" s="1"/>
      <c r="J1115" s="1"/>
      <c r="K1115" s="1"/>
      <c r="L1115" s="1"/>
      <c r="M1115" s="1"/>
      <c r="N1115" s="1"/>
      <c r="O1115" s="124"/>
      <c r="P1115" s="97"/>
      <c r="Q1115" s="12"/>
      <c r="R1115" s="12"/>
    </row>
    <row r="1116" spans="1:18" s="13" customFormat="1">
      <c r="A1116" s="1"/>
      <c r="B1116" s="1"/>
      <c r="C1116" s="1"/>
      <c r="D1116" s="5"/>
      <c r="E1116" s="1"/>
      <c r="F1116" s="1"/>
      <c r="G1116" s="1"/>
      <c r="H1116" s="1"/>
      <c r="I1116" s="1"/>
      <c r="J1116" s="1"/>
      <c r="K1116" s="1"/>
      <c r="L1116" s="1"/>
      <c r="M1116" s="1"/>
      <c r="N1116" s="1"/>
      <c r="O1116" s="124"/>
      <c r="P1116" s="97"/>
      <c r="Q1116" s="12"/>
      <c r="R1116" s="12"/>
    </row>
    <row r="1117" spans="1:18" s="13" customFormat="1">
      <c r="A1117" s="1"/>
      <c r="B1117" s="1"/>
      <c r="C1117" s="1"/>
      <c r="D1117" s="5"/>
      <c r="E1117" s="1"/>
      <c r="F1117" s="1"/>
      <c r="G1117" s="1"/>
      <c r="H1117" s="1"/>
      <c r="I1117" s="1"/>
      <c r="J1117" s="1"/>
      <c r="K1117" s="1"/>
      <c r="L1117" s="1"/>
      <c r="M1117" s="1"/>
      <c r="N1117" s="1"/>
      <c r="O1117" s="124"/>
      <c r="P1117" s="97"/>
      <c r="Q1117" s="12"/>
      <c r="R1117" s="12"/>
    </row>
    <row r="1118" spans="1:18" s="13" customFormat="1">
      <c r="A1118" s="1"/>
      <c r="B1118" s="1"/>
      <c r="C1118" s="1"/>
      <c r="D1118" s="5"/>
      <c r="E1118" s="1"/>
      <c r="F1118" s="1"/>
      <c r="G1118" s="1"/>
      <c r="H1118" s="1"/>
      <c r="I1118" s="1"/>
      <c r="J1118" s="1"/>
      <c r="K1118" s="1"/>
      <c r="L1118" s="1"/>
      <c r="M1118" s="1"/>
      <c r="N1118" s="1"/>
      <c r="O1118" s="124"/>
      <c r="P1118" s="97"/>
      <c r="Q1118" s="12"/>
      <c r="R1118" s="12"/>
    </row>
    <row r="1119" spans="1:18" s="13" customFormat="1">
      <c r="A1119" s="1"/>
      <c r="B1119" s="1"/>
      <c r="C1119" s="1"/>
      <c r="D1119" s="5"/>
      <c r="E1119" s="1"/>
      <c r="F1119" s="1"/>
      <c r="G1119" s="1"/>
      <c r="H1119" s="1"/>
      <c r="I1119" s="1"/>
      <c r="J1119" s="1"/>
      <c r="K1119" s="1"/>
      <c r="L1119" s="1"/>
      <c r="M1119" s="1"/>
      <c r="N1119" s="1"/>
      <c r="O1119" s="124"/>
      <c r="P1119" s="97"/>
      <c r="Q1119" s="12"/>
      <c r="R1119" s="12"/>
    </row>
    <row r="1120" spans="1:18" s="13" customFormat="1">
      <c r="A1120" s="1"/>
      <c r="B1120" s="1"/>
      <c r="C1120" s="1"/>
      <c r="D1120" s="5"/>
      <c r="E1120" s="1"/>
      <c r="F1120" s="1"/>
      <c r="G1120" s="1"/>
      <c r="H1120" s="1"/>
      <c r="I1120" s="1"/>
      <c r="J1120" s="1"/>
      <c r="K1120" s="1"/>
      <c r="L1120" s="1"/>
      <c r="M1120" s="1"/>
      <c r="N1120" s="1"/>
      <c r="O1120" s="124"/>
      <c r="P1120" s="97"/>
      <c r="Q1120" s="12"/>
      <c r="R1120" s="12"/>
    </row>
    <row r="1121" spans="1:18" s="13" customFormat="1">
      <c r="A1121" s="1"/>
      <c r="B1121" s="1"/>
      <c r="C1121" s="1"/>
      <c r="D1121" s="5"/>
      <c r="E1121" s="1"/>
      <c r="F1121" s="1"/>
      <c r="G1121" s="1"/>
      <c r="H1121" s="1"/>
      <c r="I1121" s="1"/>
      <c r="J1121" s="1"/>
      <c r="K1121" s="1"/>
      <c r="L1121" s="1"/>
      <c r="M1121" s="1"/>
      <c r="N1121" s="1"/>
      <c r="O1121" s="124"/>
      <c r="P1121" s="97"/>
      <c r="Q1121" s="12"/>
      <c r="R1121" s="12"/>
    </row>
    <row r="1122" spans="1:18" s="13" customFormat="1">
      <c r="A1122" s="1"/>
      <c r="B1122" s="1"/>
      <c r="C1122" s="1"/>
      <c r="D1122" s="5"/>
      <c r="E1122" s="1"/>
      <c r="F1122" s="1"/>
      <c r="G1122" s="1"/>
      <c r="H1122" s="1"/>
      <c r="I1122" s="1"/>
      <c r="J1122" s="1"/>
      <c r="K1122" s="1"/>
      <c r="L1122" s="1"/>
      <c r="M1122" s="1"/>
      <c r="N1122" s="1"/>
      <c r="O1122" s="124"/>
      <c r="P1122" s="97"/>
      <c r="Q1122" s="12"/>
      <c r="R1122" s="12"/>
    </row>
    <row r="1123" spans="1:18" s="13" customFormat="1">
      <c r="A1123" s="1"/>
      <c r="B1123" s="1"/>
      <c r="C1123" s="1"/>
      <c r="D1123" s="5"/>
      <c r="E1123" s="1"/>
      <c r="F1123" s="1"/>
      <c r="G1123" s="1"/>
      <c r="H1123" s="1"/>
      <c r="I1123" s="1"/>
      <c r="J1123" s="1"/>
      <c r="K1123" s="1"/>
      <c r="L1123" s="1"/>
      <c r="M1123" s="1"/>
      <c r="N1123" s="1"/>
      <c r="O1123" s="124"/>
      <c r="P1123" s="97"/>
      <c r="Q1123" s="12"/>
      <c r="R1123" s="12"/>
    </row>
    <row r="1124" spans="1:18" s="13" customFormat="1">
      <c r="A1124" s="1"/>
      <c r="B1124" s="1"/>
      <c r="C1124" s="1"/>
      <c r="D1124" s="5"/>
      <c r="E1124" s="1"/>
      <c r="F1124" s="1"/>
      <c r="G1124" s="1"/>
      <c r="H1124" s="1"/>
      <c r="I1124" s="1"/>
      <c r="J1124" s="1"/>
      <c r="K1124" s="1"/>
      <c r="L1124" s="1"/>
      <c r="M1124" s="1"/>
      <c r="N1124" s="1"/>
      <c r="O1124" s="124"/>
      <c r="P1124" s="97"/>
      <c r="Q1124" s="12"/>
      <c r="R1124" s="12"/>
    </row>
    <row r="1125" spans="1:18" s="13" customFormat="1">
      <c r="A1125" s="1"/>
      <c r="B1125" s="1"/>
      <c r="C1125" s="1"/>
      <c r="D1125" s="5"/>
      <c r="E1125" s="1"/>
      <c r="F1125" s="1"/>
      <c r="G1125" s="1"/>
      <c r="H1125" s="1"/>
      <c r="I1125" s="1"/>
      <c r="J1125" s="1"/>
      <c r="K1125" s="1"/>
      <c r="L1125" s="1"/>
      <c r="M1125" s="1"/>
      <c r="N1125" s="1"/>
      <c r="O1125" s="124"/>
      <c r="P1125" s="97"/>
      <c r="Q1125" s="12"/>
      <c r="R1125" s="12"/>
    </row>
    <row r="1126" spans="1:18" s="13" customFormat="1">
      <c r="A1126" s="1"/>
      <c r="B1126" s="1"/>
      <c r="C1126" s="1"/>
      <c r="D1126" s="5"/>
      <c r="E1126" s="1"/>
      <c r="F1126" s="1"/>
      <c r="G1126" s="1"/>
      <c r="H1126" s="1"/>
      <c r="I1126" s="1"/>
      <c r="J1126" s="1"/>
      <c r="K1126" s="1"/>
      <c r="L1126" s="1"/>
      <c r="M1126" s="1"/>
      <c r="N1126" s="1"/>
      <c r="O1126" s="124"/>
      <c r="P1126" s="97"/>
      <c r="Q1126" s="12"/>
      <c r="R1126" s="12"/>
    </row>
    <row r="1127" spans="1:18" s="13" customFormat="1">
      <c r="A1127" s="1"/>
      <c r="B1127" s="1"/>
      <c r="C1127" s="1"/>
      <c r="D1127" s="5"/>
      <c r="E1127" s="1"/>
      <c r="F1127" s="1"/>
      <c r="G1127" s="1"/>
      <c r="H1127" s="1"/>
      <c r="I1127" s="1"/>
      <c r="J1127" s="1"/>
      <c r="K1127" s="1"/>
      <c r="L1127" s="1"/>
      <c r="M1127" s="1"/>
      <c r="N1127" s="1"/>
      <c r="O1127" s="124"/>
      <c r="P1127" s="97"/>
      <c r="Q1127" s="12"/>
      <c r="R1127" s="12"/>
    </row>
    <row r="1128" spans="1:18" s="13" customFormat="1">
      <c r="A1128" s="1"/>
      <c r="B1128" s="1"/>
      <c r="C1128" s="1"/>
      <c r="D1128" s="5"/>
      <c r="E1128" s="1"/>
      <c r="F1128" s="1"/>
      <c r="G1128" s="1"/>
      <c r="H1128" s="1"/>
      <c r="I1128" s="1"/>
      <c r="J1128" s="1"/>
      <c r="K1128" s="1"/>
      <c r="L1128" s="1"/>
      <c r="M1128" s="1"/>
      <c r="N1128" s="1"/>
      <c r="O1128" s="124"/>
      <c r="P1128" s="97"/>
      <c r="Q1128" s="12"/>
      <c r="R1128" s="12"/>
    </row>
    <row r="1129" spans="1:18" s="13" customFormat="1">
      <c r="A1129" s="1"/>
      <c r="B1129" s="1"/>
      <c r="C1129" s="1"/>
      <c r="D1129" s="5"/>
      <c r="E1129" s="1"/>
      <c r="F1129" s="1"/>
      <c r="G1129" s="1"/>
      <c r="H1129" s="1"/>
      <c r="I1129" s="1"/>
      <c r="J1129" s="1"/>
      <c r="K1129" s="1"/>
      <c r="L1129" s="1"/>
      <c r="M1129" s="1"/>
      <c r="N1129" s="1"/>
      <c r="O1129" s="124"/>
      <c r="P1129" s="97"/>
      <c r="Q1129" s="12"/>
      <c r="R1129" s="12"/>
    </row>
    <row r="1130" spans="1:18" s="13" customFormat="1">
      <c r="A1130" s="1"/>
      <c r="B1130" s="1"/>
      <c r="C1130" s="1"/>
      <c r="D1130" s="5"/>
      <c r="E1130" s="1"/>
      <c r="F1130" s="1"/>
      <c r="G1130" s="1"/>
      <c r="H1130" s="1"/>
      <c r="I1130" s="1"/>
      <c r="J1130" s="1"/>
      <c r="K1130" s="1"/>
      <c r="L1130" s="1"/>
      <c r="M1130" s="1"/>
      <c r="N1130" s="1"/>
      <c r="O1130" s="124"/>
      <c r="P1130" s="97"/>
      <c r="Q1130" s="12"/>
      <c r="R1130" s="12"/>
    </row>
    <row r="1131" spans="1:18" s="13" customFormat="1">
      <c r="A1131" s="1"/>
      <c r="B1131" s="1"/>
      <c r="C1131" s="1"/>
      <c r="D1131" s="5"/>
      <c r="E1131" s="1"/>
      <c r="F1131" s="1"/>
      <c r="G1131" s="1"/>
      <c r="H1131" s="1"/>
      <c r="I1131" s="1"/>
      <c r="J1131" s="1"/>
      <c r="K1131" s="1"/>
      <c r="L1131" s="1"/>
      <c r="M1131" s="1"/>
      <c r="N1131" s="1"/>
      <c r="O1131" s="124"/>
      <c r="P1131" s="97"/>
      <c r="Q1131" s="12"/>
      <c r="R1131" s="12"/>
    </row>
    <row r="1132" spans="1:18" s="13" customFormat="1">
      <c r="A1132" s="1"/>
      <c r="B1132" s="1"/>
      <c r="C1132" s="1"/>
      <c r="D1132" s="5"/>
      <c r="E1132" s="1"/>
      <c r="F1132" s="1"/>
      <c r="G1132" s="1"/>
      <c r="H1132" s="1"/>
      <c r="I1132" s="1"/>
      <c r="J1132" s="1"/>
      <c r="K1132" s="1"/>
      <c r="L1132" s="1"/>
      <c r="M1132" s="1"/>
      <c r="N1132" s="1"/>
      <c r="O1132" s="124"/>
      <c r="P1132" s="97"/>
      <c r="Q1132" s="12"/>
      <c r="R1132" s="12"/>
    </row>
    <row r="1133" spans="1:18" s="13" customFormat="1">
      <c r="A1133" s="1"/>
      <c r="B1133" s="1"/>
      <c r="C1133" s="1"/>
      <c r="D1133" s="5"/>
      <c r="E1133" s="1"/>
      <c r="F1133" s="1"/>
      <c r="G1133" s="1"/>
      <c r="H1133" s="1"/>
      <c r="I1133" s="1"/>
      <c r="J1133" s="1"/>
      <c r="K1133" s="1"/>
      <c r="L1133" s="1"/>
      <c r="M1133" s="1"/>
      <c r="N1133" s="1"/>
      <c r="O1133" s="124"/>
      <c r="P1133" s="97"/>
      <c r="Q1133" s="12"/>
      <c r="R1133" s="12"/>
    </row>
    <row r="1134" spans="1:18" s="13" customFormat="1">
      <c r="A1134" s="1"/>
      <c r="B1134" s="1"/>
      <c r="C1134" s="1"/>
      <c r="D1134" s="5"/>
      <c r="E1134" s="1"/>
      <c r="F1134" s="1"/>
      <c r="G1134" s="1"/>
      <c r="H1134" s="1"/>
      <c r="I1134" s="1"/>
      <c r="J1134" s="1"/>
      <c r="K1134" s="1"/>
      <c r="L1134" s="1"/>
      <c r="M1134" s="1"/>
      <c r="N1134" s="1"/>
      <c r="O1134" s="124"/>
      <c r="P1134" s="97"/>
      <c r="Q1134" s="12"/>
      <c r="R1134" s="12"/>
    </row>
    <row r="1135" spans="1:18" s="13" customFormat="1">
      <c r="A1135" s="1"/>
      <c r="B1135" s="1"/>
      <c r="C1135" s="1"/>
      <c r="D1135" s="5"/>
      <c r="E1135" s="1"/>
      <c r="F1135" s="1"/>
      <c r="G1135" s="1"/>
      <c r="H1135" s="1"/>
      <c r="I1135" s="1"/>
      <c r="J1135" s="1"/>
      <c r="K1135" s="1"/>
      <c r="L1135" s="1"/>
      <c r="M1135" s="1"/>
      <c r="N1135" s="1"/>
      <c r="O1135" s="124"/>
      <c r="P1135" s="97"/>
      <c r="Q1135" s="12"/>
      <c r="R1135" s="12"/>
    </row>
    <row r="1136" spans="1:18" s="13" customFormat="1">
      <c r="A1136" s="1"/>
      <c r="B1136" s="1"/>
      <c r="C1136" s="1"/>
      <c r="D1136" s="5"/>
      <c r="E1136" s="1"/>
      <c r="F1136" s="1"/>
      <c r="G1136" s="1"/>
      <c r="H1136" s="1"/>
      <c r="I1136" s="1"/>
      <c r="J1136" s="1"/>
      <c r="K1136" s="1"/>
      <c r="L1136" s="1"/>
      <c r="M1136" s="1"/>
      <c r="N1136" s="1"/>
      <c r="O1136" s="124"/>
      <c r="P1136" s="97"/>
      <c r="Q1136" s="12"/>
      <c r="R1136" s="12"/>
    </row>
    <row r="1137" spans="1:18" s="13" customFormat="1">
      <c r="A1137" s="1"/>
      <c r="B1137" s="1"/>
      <c r="C1137" s="1"/>
      <c r="D1137" s="5"/>
      <c r="E1137" s="1"/>
      <c r="F1137" s="1"/>
      <c r="G1137" s="1"/>
      <c r="H1137" s="1"/>
      <c r="I1137" s="1"/>
      <c r="J1137" s="1"/>
      <c r="K1137" s="1"/>
      <c r="L1137" s="1"/>
      <c r="M1137" s="1"/>
      <c r="N1137" s="1"/>
      <c r="O1137" s="124"/>
      <c r="P1137" s="97"/>
      <c r="Q1137" s="12"/>
      <c r="R1137" s="12"/>
    </row>
    <row r="1138" spans="1:18" s="13" customFormat="1">
      <c r="A1138" s="1"/>
      <c r="B1138" s="1"/>
      <c r="C1138" s="1"/>
      <c r="D1138" s="5"/>
      <c r="E1138" s="1"/>
      <c r="F1138" s="1"/>
      <c r="G1138" s="1"/>
      <c r="H1138" s="1"/>
      <c r="I1138" s="1"/>
      <c r="J1138" s="1"/>
      <c r="K1138" s="1"/>
      <c r="L1138" s="1"/>
      <c r="M1138" s="1"/>
      <c r="N1138" s="1"/>
      <c r="O1138" s="124"/>
      <c r="P1138" s="97"/>
      <c r="Q1138" s="12"/>
      <c r="R1138" s="12"/>
    </row>
    <row r="1139" spans="1:18" s="13" customFormat="1">
      <c r="A1139" s="1"/>
      <c r="B1139" s="1"/>
      <c r="C1139" s="1"/>
      <c r="D1139" s="5"/>
      <c r="E1139" s="1"/>
      <c r="F1139" s="1"/>
      <c r="G1139" s="1"/>
      <c r="H1139" s="1"/>
      <c r="I1139" s="1"/>
      <c r="J1139" s="1"/>
      <c r="K1139" s="1"/>
      <c r="L1139" s="1"/>
      <c r="M1139" s="1"/>
      <c r="N1139" s="1"/>
      <c r="O1139" s="124"/>
      <c r="P1139" s="97"/>
      <c r="Q1139" s="12"/>
      <c r="R1139" s="12"/>
    </row>
    <row r="1140" spans="1:18" s="13" customFormat="1">
      <c r="A1140" s="1"/>
      <c r="B1140" s="1"/>
      <c r="C1140" s="1"/>
      <c r="D1140" s="5"/>
      <c r="E1140" s="1"/>
      <c r="F1140" s="1"/>
      <c r="G1140" s="1"/>
      <c r="H1140" s="1"/>
      <c r="I1140" s="1"/>
      <c r="J1140" s="1"/>
      <c r="K1140" s="1"/>
      <c r="L1140" s="1"/>
      <c r="M1140" s="1"/>
      <c r="N1140" s="1"/>
      <c r="O1140" s="124"/>
      <c r="P1140" s="97"/>
      <c r="Q1140" s="12"/>
      <c r="R1140" s="12"/>
    </row>
    <row r="1141" spans="1:18" s="13" customFormat="1">
      <c r="A1141" s="1"/>
      <c r="B1141" s="1"/>
      <c r="C1141" s="1"/>
      <c r="D1141" s="5"/>
      <c r="E1141" s="1"/>
      <c r="F1141" s="1"/>
      <c r="G1141" s="1"/>
      <c r="H1141" s="1"/>
      <c r="I1141" s="1"/>
      <c r="J1141" s="1"/>
      <c r="K1141" s="1"/>
      <c r="L1141" s="1"/>
      <c r="M1141" s="1"/>
      <c r="N1141" s="1"/>
      <c r="O1141" s="124"/>
      <c r="P1141" s="97"/>
      <c r="Q1141" s="12"/>
      <c r="R1141" s="12"/>
    </row>
    <row r="1142" spans="1:18" s="13" customFormat="1">
      <c r="A1142" s="1"/>
      <c r="B1142" s="1"/>
      <c r="C1142" s="1"/>
      <c r="D1142" s="5"/>
      <c r="E1142" s="1"/>
      <c r="F1142" s="1"/>
      <c r="G1142" s="1"/>
      <c r="H1142" s="1"/>
      <c r="I1142" s="1"/>
      <c r="J1142" s="1"/>
      <c r="K1142" s="1"/>
      <c r="L1142" s="1"/>
      <c r="M1142" s="1"/>
      <c r="N1142" s="1"/>
      <c r="O1142" s="124"/>
      <c r="P1142" s="97"/>
      <c r="Q1142" s="12"/>
      <c r="R1142" s="12"/>
    </row>
    <row r="1143" spans="1:18" s="13" customFormat="1">
      <c r="A1143" s="1"/>
      <c r="B1143" s="1"/>
      <c r="C1143" s="1"/>
      <c r="D1143" s="5"/>
      <c r="E1143" s="1"/>
      <c r="F1143" s="1"/>
      <c r="G1143" s="1"/>
      <c r="H1143" s="1"/>
      <c r="I1143" s="1"/>
      <c r="J1143" s="1"/>
      <c r="K1143" s="1"/>
      <c r="L1143" s="1"/>
      <c r="M1143" s="1"/>
      <c r="N1143" s="1"/>
      <c r="O1143" s="124"/>
      <c r="P1143" s="97"/>
      <c r="Q1143" s="12"/>
      <c r="R1143" s="12"/>
    </row>
    <row r="1144" spans="1:18" s="13" customFormat="1">
      <c r="A1144" s="1"/>
      <c r="B1144" s="1"/>
      <c r="C1144" s="1"/>
      <c r="D1144" s="5"/>
      <c r="E1144" s="1"/>
      <c r="F1144" s="1"/>
      <c r="G1144" s="1"/>
      <c r="H1144" s="1"/>
      <c r="I1144" s="1"/>
      <c r="J1144" s="1"/>
      <c r="K1144" s="1"/>
      <c r="L1144" s="1"/>
      <c r="M1144" s="1"/>
      <c r="N1144" s="1"/>
      <c r="O1144" s="124"/>
      <c r="P1144" s="97"/>
      <c r="Q1144" s="12"/>
      <c r="R1144" s="12"/>
    </row>
    <row r="1145" spans="1:18" s="13" customFormat="1">
      <c r="A1145" s="1"/>
      <c r="B1145" s="1"/>
      <c r="C1145" s="1"/>
      <c r="D1145" s="5"/>
      <c r="E1145" s="1"/>
      <c r="F1145" s="1"/>
      <c r="G1145" s="1"/>
      <c r="H1145" s="1"/>
      <c r="I1145" s="1"/>
      <c r="J1145" s="1"/>
      <c r="K1145" s="1"/>
      <c r="L1145" s="1"/>
      <c r="M1145" s="1"/>
      <c r="N1145" s="1"/>
      <c r="O1145" s="124"/>
      <c r="P1145" s="97"/>
      <c r="Q1145" s="12"/>
      <c r="R1145" s="12"/>
    </row>
    <row r="1146" spans="1:18" s="13" customFormat="1">
      <c r="A1146" s="1"/>
      <c r="B1146" s="1"/>
      <c r="C1146" s="1"/>
      <c r="D1146" s="5"/>
      <c r="E1146" s="1"/>
      <c r="F1146" s="1"/>
      <c r="G1146" s="1"/>
      <c r="H1146" s="1"/>
      <c r="I1146" s="1"/>
      <c r="J1146" s="1"/>
      <c r="K1146" s="1"/>
      <c r="L1146" s="1"/>
      <c r="M1146" s="1"/>
      <c r="N1146" s="1"/>
      <c r="O1146" s="124"/>
      <c r="P1146" s="97"/>
      <c r="Q1146" s="12"/>
      <c r="R1146" s="12"/>
    </row>
    <row r="1147" spans="1:18" s="13" customFormat="1">
      <c r="A1147" s="1"/>
      <c r="B1147" s="1"/>
      <c r="C1147" s="1"/>
      <c r="D1147" s="5"/>
      <c r="E1147" s="1"/>
      <c r="F1147" s="1"/>
      <c r="G1147" s="1"/>
      <c r="H1147" s="1"/>
      <c r="I1147" s="1"/>
      <c r="J1147" s="1"/>
      <c r="K1147" s="1"/>
      <c r="L1147" s="1"/>
      <c r="M1147" s="1"/>
      <c r="N1147" s="1"/>
      <c r="O1147" s="124"/>
      <c r="P1147" s="97"/>
      <c r="Q1147" s="12"/>
      <c r="R1147" s="12"/>
    </row>
    <row r="1148" spans="1:18" s="13" customFormat="1">
      <c r="A1148" s="1"/>
      <c r="B1148" s="1"/>
      <c r="C1148" s="1"/>
      <c r="D1148" s="5"/>
      <c r="E1148" s="1"/>
      <c r="F1148" s="1"/>
      <c r="G1148" s="1"/>
      <c r="H1148" s="1"/>
      <c r="I1148" s="1"/>
      <c r="J1148" s="1"/>
      <c r="K1148" s="1"/>
      <c r="L1148" s="1"/>
      <c r="M1148" s="1"/>
      <c r="N1148" s="1"/>
      <c r="O1148" s="124"/>
      <c r="P1148" s="97"/>
      <c r="Q1148" s="12"/>
      <c r="R1148" s="12"/>
    </row>
    <row r="1149" spans="1:18" s="13" customFormat="1">
      <c r="A1149" s="1"/>
      <c r="B1149" s="1"/>
      <c r="C1149" s="1"/>
      <c r="D1149" s="5"/>
      <c r="E1149" s="1"/>
      <c r="F1149" s="1"/>
      <c r="G1149" s="1"/>
      <c r="H1149" s="1"/>
      <c r="I1149" s="1"/>
      <c r="J1149" s="1"/>
      <c r="K1149" s="1"/>
      <c r="L1149" s="1"/>
      <c r="M1149" s="1"/>
      <c r="N1149" s="1"/>
      <c r="O1149" s="124"/>
      <c r="P1149" s="97"/>
      <c r="Q1149" s="12"/>
      <c r="R1149" s="12"/>
    </row>
    <row r="1150" spans="1:18" s="13" customFormat="1">
      <c r="A1150" s="1"/>
      <c r="B1150" s="1"/>
      <c r="C1150" s="1"/>
      <c r="D1150" s="5"/>
      <c r="E1150" s="1"/>
      <c r="F1150" s="1"/>
      <c r="G1150" s="1"/>
      <c r="H1150" s="1"/>
      <c r="I1150" s="1"/>
      <c r="J1150" s="1"/>
      <c r="K1150" s="1"/>
      <c r="L1150" s="1"/>
      <c r="M1150" s="1"/>
      <c r="N1150" s="1"/>
      <c r="O1150" s="124"/>
      <c r="P1150" s="97"/>
      <c r="Q1150" s="12"/>
      <c r="R1150" s="12"/>
    </row>
    <row r="1151" spans="1:18" s="13" customFormat="1">
      <c r="A1151" s="1"/>
      <c r="B1151" s="1"/>
      <c r="C1151" s="1"/>
      <c r="D1151" s="5"/>
      <c r="E1151" s="1"/>
      <c r="F1151" s="1"/>
      <c r="G1151" s="1"/>
      <c r="H1151" s="1"/>
      <c r="I1151" s="1"/>
      <c r="J1151" s="1"/>
      <c r="K1151" s="1"/>
      <c r="L1151" s="1"/>
      <c r="M1151" s="1"/>
      <c r="N1151" s="1"/>
      <c r="O1151" s="124"/>
      <c r="P1151" s="97"/>
      <c r="Q1151" s="12"/>
      <c r="R1151" s="12"/>
    </row>
    <row r="1152" spans="1:18" s="13" customFormat="1">
      <c r="A1152" s="1"/>
      <c r="B1152" s="1"/>
      <c r="C1152" s="1"/>
      <c r="D1152" s="5"/>
      <c r="E1152" s="1"/>
      <c r="F1152" s="1"/>
      <c r="G1152" s="1"/>
      <c r="H1152" s="1"/>
      <c r="I1152" s="1"/>
      <c r="J1152" s="1"/>
      <c r="K1152" s="1"/>
      <c r="L1152" s="1"/>
      <c r="M1152" s="1"/>
      <c r="N1152" s="1"/>
      <c r="O1152" s="124"/>
      <c r="P1152" s="97"/>
      <c r="Q1152" s="12"/>
      <c r="R1152" s="12"/>
    </row>
    <row r="1153" spans="1:18" s="13" customFormat="1">
      <c r="A1153" s="1"/>
      <c r="B1153" s="1"/>
      <c r="C1153" s="1"/>
      <c r="D1153" s="5"/>
      <c r="E1153" s="1"/>
      <c r="F1153" s="1"/>
      <c r="G1153" s="1"/>
      <c r="H1153" s="1"/>
      <c r="I1153" s="1"/>
      <c r="J1153" s="1"/>
      <c r="K1153" s="1"/>
      <c r="L1153" s="1"/>
      <c r="M1153" s="1"/>
      <c r="N1153" s="1"/>
      <c r="O1153" s="124"/>
      <c r="P1153" s="97"/>
      <c r="Q1153" s="12"/>
      <c r="R1153" s="12"/>
    </row>
    <row r="1154" spans="1:18" s="13" customFormat="1">
      <c r="A1154" s="1"/>
      <c r="B1154" s="1"/>
      <c r="C1154" s="1"/>
      <c r="D1154" s="5"/>
      <c r="E1154" s="1"/>
      <c r="F1154" s="1"/>
      <c r="G1154" s="1"/>
      <c r="H1154" s="1"/>
      <c r="I1154" s="1"/>
      <c r="J1154" s="1"/>
      <c r="K1154" s="1"/>
      <c r="L1154" s="1"/>
      <c r="M1154" s="1"/>
      <c r="N1154" s="1"/>
      <c r="O1154" s="124"/>
      <c r="P1154" s="97"/>
      <c r="Q1154" s="12"/>
      <c r="R1154" s="12"/>
    </row>
    <row r="1155" spans="1:18" s="13" customFormat="1">
      <c r="A1155" s="1"/>
      <c r="B1155" s="1"/>
      <c r="C1155" s="1"/>
      <c r="D1155" s="5"/>
      <c r="E1155" s="1"/>
      <c r="F1155" s="1"/>
      <c r="G1155" s="1"/>
      <c r="H1155" s="1"/>
      <c r="I1155" s="1"/>
      <c r="J1155" s="1"/>
      <c r="K1155" s="1"/>
      <c r="L1155" s="1"/>
      <c r="M1155" s="1"/>
      <c r="N1155" s="1"/>
      <c r="O1155" s="124"/>
      <c r="P1155" s="97"/>
      <c r="Q1155" s="12"/>
      <c r="R1155" s="12"/>
    </row>
    <row r="1156" spans="1:18" s="13" customFormat="1">
      <c r="A1156" s="1"/>
      <c r="B1156" s="1"/>
      <c r="C1156" s="1"/>
      <c r="D1156" s="5"/>
      <c r="E1156" s="1"/>
      <c r="F1156" s="1"/>
      <c r="G1156" s="1"/>
      <c r="H1156" s="1"/>
      <c r="I1156" s="1"/>
      <c r="J1156" s="1"/>
      <c r="K1156" s="1"/>
      <c r="L1156" s="1"/>
      <c r="M1156" s="1"/>
      <c r="N1156" s="1"/>
      <c r="O1156" s="124"/>
      <c r="P1156" s="97"/>
      <c r="Q1156" s="12"/>
      <c r="R1156" s="12"/>
    </row>
    <row r="1157" spans="1:18" s="13" customFormat="1">
      <c r="A1157" s="1"/>
      <c r="B1157" s="1"/>
      <c r="C1157" s="1"/>
      <c r="D1157" s="5"/>
      <c r="E1157" s="1"/>
      <c r="F1157" s="1"/>
      <c r="G1157" s="1"/>
      <c r="H1157" s="1"/>
      <c r="I1157" s="1"/>
      <c r="J1157" s="1"/>
      <c r="K1157" s="1"/>
      <c r="L1157" s="1"/>
      <c r="M1157" s="1"/>
      <c r="N1157" s="1"/>
      <c r="O1157" s="124"/>
      <c r="P1157" s="97"/>
      <c r="Q1157" s="12"/>
      <c r="R1157" s="12"/>
    </row>
    <row r="1158" spans="1:18" s="13" customFormat="1">
      <c r="A1158" s="1"/>
      <c r="B1158" s="1"/>
      <c r="C1158" s="1"/>
      <c r="D1158" s="5"/>
      <c r="E1158" s="1"/>
      <c r="F1158" s="1"/>
      <c r="G1158" s="1"/>
      <c r="H1158" s="1"/>
      <c r="I1158" s="1"/>
      <c r="J1158" s="1"/>
      <c r="K1158" s="1"/>
      <c r="L1158" s="1"/>
      <c r="M1158" s="1"/>
      <c r="N1158" s="1"/>
      <c r="O1158" s="124"/>
      <c r="P1158" s="97"/>
      <c r="Q1158" s="12"/>
      <c r="R1158" s="12"/>
    </row>
    <row r="1159" spans="1:18" s="13" customFormat="1">
      <c r="A1159" s="1"/>
      <c r="B1159" s="1"/>
      <c r="C1159" s="1"/>
      <c r="D1159" s="5"/>
      <c r="E1159" s="1"/>
      <c r="F1159" s="1"/>
      <c r="G1159" s="1"/>
      <c r="H1159" s="1"/>
      <c r="I1159" s="1"/>
      <c r="J1159" s="1"/>
      <c r="K1159" s="1"/>
      <c r="L1159" s="1"/>
      <c r="M1159" s="1"/>
      <c r="N1159" s="1"/>
      <c r="O1159" s="124"/>
      <c r="P1159" s="97"/>
      <c r="Q1159" s="12"/>
      <c r="R1159" s="12"/>
    </row>
    <row r="1160" spans="1:18" s="13" customFormat="1">
      <c r="A1160" s="1"/>
      <c r="B1160" s="1"/>
      <c r="C1160" s="1"/>
      <c r="D1160" s="5"/>
      <c r="E1160" s="1"/>
      <c r="F1160" s="1"/>
      <c r="G1160" s="1"/>
      <c r="H1160" s="1"/>
      <c r="I1160" s="1"/>
      <c r="J1160" s="1"/>
      <c r="K1160" s="1"/>
      <c r="L1160" s="1"/>
      <c r="M1160" s="1"/>
      <c r="N1160" s="1"/>
      <c r="O1160" s="124"/>
      <c r="P1160" s="97"/>
      <c r="Q1160" s="12"/>
      <c r="R1160" s="12"/>
    </row>
    <row r="1161" spans="1:18" s="13" customFormat="1">
      <c r="A1161" s="1"/>
      <c r="B1161" s="1"/>
      <c r="C1161" s="1"/>
      <c r="D1161" s="5"/>
      <c r="E1161" s="1"/>
      <c r="F1161" s="1"/>
      <c r="G1161" s="1"/>
      <c r="H1161" s="1"/>
      <c r="I1161" s="1"/>
      <c r="J1161" s="1"/>
      <c r="K1161" s="1"/>
      <c r="L1161" s="1"/>
      <c r="M1161" s="1"/>
      <c r="N1161" s="1"/>
      <c r="O1161" s="124"/>
      <c r="P1161" s="97"/>
      <c r="Q1161" s="12"/>
      <c r="R1161" s="12"/>
    </row>
    <row r="1162" spans="1:18" s="13" customFormat="1">
      <c r="A1162" s="1"/>
      <c r="B1162" s="1"/>
      <c r="C1162" s="1"/>
      <c r="D1162" s="5"/>
      <c r="E1162" s="1"/>
      <c r="F1162" s="1"/>
      <c r="G1162" s="1"/>
      <c r="H1162" s="1"/>
      <c r="I1162" s="1"/>
      <c r="J1162" s="1"/>
      <c r="K1162" s="1"/>
      <c r="L1162" s="1"/>
      <c r="M1162" s="1"/>
      <c r="N1162" s="1"/>
      <c r="O1162" s="124"/>
      <c r="P1162" s="97"/>
      <c r="Q1162" s="12"/>
      <c r="R1162" s="12"/>
    </row>
    <row r="1163" spans="1:18" s="13" customFormat="1">
      <c r="A1163" s="1"/>
      <c r="B1163" s="1"/>
      <c r="C1163" s="1"/>
      <c r="D1163" s="5"/>
      <c r="E1163" s="1"/>
      <c r="F1163" s="1"/>
      <c r="G1163" s="1"/>
      <c r="H1163" s="1"/>
      <c r="I1163" s="1"/>
      <c r="J1163" s="1"/>
      <c r="K1163" s="1"/>
      <c r="L1163" s="1"/>
      <c r="M1163" s="1"/>
      <c r="N1163" s="1"/>
      <c r="O1163" s="124"/>
      <c r="P1163" s="97"/>
      <c r="Q1163" s="12"/>
      <c r="R1163" s="12"/>
    </row>
    <row r="1164" spans="1:18" s="13" customFormat="1">
      <c r="A1164" s="1"/>
      <c r="B1164" s="1"/>
      <c r="C1164" s="1"/>
      <c r="D1164" s="5"/>
      <c r="E1164" s="1"/>
      <c r="F1164" s="1"/>
      <c r="G1164" s="1"/>
      <c r="H1164" s="1"/>
      <c r="I1164" s="1"/>
      <c r="J1164" s="1"/>
      <c r="K1164" s="1"/>
      <c r="L1164" s="1"/>
      <c r="M1164" s="1"/>
      <c r="N1164" s="1"/>
      <c r="O1164" s="124"/>
      <c r="P1164" s="97"/>
      <c r="Q1164" s="12"/>
      <c r="R1164" s="12"/>
    </row>
    <row r="1165" spans="1:18" s="13" customFormat="1">
      <c r="A1165" s="1"/>
      <c r="B1165" s="1"/>
      <c r="C1165" s="1"/>
      <c r="D1165" s="5"/>
      <c r="E1165" s="1"/>
      <c r="F1165" s="1"/>
      <c r="G1165" s="1"/>
      <c r="H1165" s="1"/>
      <c r="I1165" s="1"/>
      <c r="J1165" s="1"/>
      <c r="K1165" s="1"/>
      <c r="L1165" s="1"/>
      <c r="M1165" s="1"/>
      <c r="N1165" s="1"/>
      <c r="O1165" s="124"/>
      <c r="P1165" s="97"/>
      <c r="Q1165" s="12"/>
      <c r="R1165" s="12"/>
    </row>
    <row r="1166" spans="1:18" s="13" customFormat="1">
      <c r="A1166" s="1"/>
      <c r="B1166" s="1"/>
      <c r="C1166" s="1"/>
      <c r="D1166" s="5"/>
      <c r="E1166" s="1"/>
      <c r="F1166" s="1"/>
      <c r="G1166" s="1"/>
      <c r="H1166" s="1"/>
      <c r="I1166" s="1"/>
      <c r="J1166" s="1"/>
      <c r="K1166" s="1"/>
      <c r="L1166" s="1"/>
      <c r="M1166" s="1"/>
      <c r="N1166" s="1"/>
      <c r="O1166" s="124"/>
      <c r="P1166" s="97"/>
      <c r="Q1166" s="12"/>
      <c r="R1166" s="12"/>
    </row>
    <row r="1167" spans="1:18" s="13" customFormat="1">
      <c r="A1167" s="1"/>
      <c r="B1167" s="1"/>
      <c r="C1167" s="1"/>
      <c r="D1167" s="5"/>
      <c r="E1167" s="1"/>
      <c r="F1167" s="1"/>
      <c r="G1167" s="1"/>
      <c r="H1167" s="1"/>
      <c r="I1167" s="1"/>
      <c r="J1167" s="1"/>
      <c r="K1167" s="1"/>
      <c r="L1167" s="1"/>
      <c r="M1167" s="1"/>
      <c r="N1167" s="1"/>
      <c r="O1167" s="124"/>
      <c r="P1167" s="97"/>
      <c r="Q1167" s="12"/>
      <c r="R1167" s="12"/>
    </row>
    <row r="1168" spans="1:18" s="13" customFormat="1">
      <c r="A1168" s="1"/>
      <c r="B1168" s="1"/>
      <c r="C1168" s="1"/>
      <c r="D1168" s="5"/>
      <c r="E1168" s="1"/>
      <c r="F1168" s="1"/>
      <c r="G1168" s="1"/>
      <c r="H1168" s="1"/>
      <c r="I1168" s="1"/>
      <c r="J1168" s="1"/>
      <c r="K1168" s="1"/>
      <c r="L1168" s="1"/>
      <c r="M1168" s="1"/>
      <c r="N1168" s="1"/>
      <c r="O1168" s="124"/>
      <c r="P1168" s="97"/>
      <c r="Q1168" s="12"/>
      <c r="R1168" s="12"/>
    </row>
    <row r="1169" spans="1:18" s="13" customFormat="1">
      <c r="A1169" s="1"/>
      <c r="B1169" s="1"/>
      <c r="C1169" s="1"/>
      <c r="D1169" s="5"/>
      <c r="E1169" s="1"/>
      <c r="F1169" s="1"/>
      <c r="G1169" s="1"/>
      <c r="H1169" s="1"/>
      <c r="I1169" s="1"/>
      <c r="J1169" s="1"/>
      <c r="K1169" s="1"/>
      <c r="L1169" s="1"/>
      <c r="M1169" s="1"/>
      <c r="N1169" s="1"/>
      <c r="O1169" s="124"/>
      <c r="P1169" s="97"/>
      <c r="Q1169" s="12"/>
      <c r="R1169" s="12"/>
    </row>
    <row r="1170" spans="1:18" s="13" customFormat="1">
      <c r="A1170" s="1"/>
      <c r="B1170" s="1"/>
      <c r="C1170" s="1"/>
      <c r="D1170" s="5"/>
      <c r="E1170" s="1"/>
      <c r="F1170" s="1"/>
      <c r="G1170" s="1"/>
      <c r="H1170" s="1"/>
      <c r="I1170" s="1"/>
      <c r="J1170" s="1"/>
      <c r="K1170" s="1"/>
      <c r="L1170" s="1"/>
      <c r="M1170" s="1"/>
      <c r="N1170" s="1"/>
      <c r="O1170" s="124"/>
      <c r="P1170" s="97"/>
      <c r="Q1170" s="12"/>
      <c r="R1170" s="12"/>
    </row>
    <row r="1171" spans="1:18" s="13" customFormat="1">
      <c r="A1171" s="1"/>
      <c r="B1171" s="1"/>
      <c r="C1171" s="1"/>
      <c r="D1171" s="5"/>
      <c r="E1171" s="1"/>
      <c r="F1171" s="1"/>
      <c r="G1171" s="1"/>
      <c r="H1171" s="1"/>
      <c r="I1171" s="1"/>
      <c r="J1171" s="1"/>
      <c r="K1171" s="1"/>
      <c r="L1171" s="1"/>
      <c r="M1171" s="1"/>
      <c r="N1171" s="1"/>
      <c r="O1171" s="124"/>
      <c r="P1171" s="97"/>
      <c r="Q1171" s="12"/>
      <c r="R1171" s="12"/>
    </row>
    <row r="1172" spans="1:18" s="13" customFormat="1">
      <c r="A1172" s="1"/>
      <c r="B1172" s="1"/>
      <c r="C1172" s="1"/>
      <c r="D1172" s="5"/>
      <c r="E1172" s="1"/>
      <c r="F1172" s="1"/>
      <c r="G1172" s="1"/>
      <c r="H1172" s="1"/>
      <c r="I1172" s="1"/>
      <c r="J1172" s="1"/>
      <c r="K1172" s="1"/>
      <c r="L1172" s="1"/>
      <c r="M1172" s="1"/>
      <c r="N1172" s="1"/>
      <c r="O1172" s="124"/>
      <c r="P1172" s="97"/>
      <c r="Q1172" s="12"/>
      <c r="R1172" s="12"/>
    </row>
    <row r="1173" spans="1:18" s="13" customFormat="1">
      <c r="A1173" s="1"/>
      <c r="B1173" s="1"/>
      <c r="C1173" s="1"/>
      <c r="D1173" s="5"/>
      <c r="E1173" s="1"/>
      <c r="F1173" s="1"/>
      <c r="G1173" s="1"/>
      <c r="H1173" s="1"/>
      <c r="I1173" s="1"/>
      <c r="J1173" s="1"/>
      <c r="K1173" s="1"/>
      <c r="L1173" s="1"/>
      <c r="M1173" s="1"/>
      <c r="N1173" s="1"/>
      <c r="O1173" s="124"/>
      <c r="P1173" s="97"/>
      <c r="Q1173" s="12"/>
      <c r="R1173" s="12"/>
    </row>
    <row r="1174" spans="1:18" s="13" customFormat="1">
      <c r="A1174" s="1"/>
      <c r="B1174" s="1"/>
      <c r="C1174" s="1"/>
      <c r="D1174" s="5"/>
      <c r="E1174" s="1"/>
      <c r="F1174" s="1"/>
      <c r="G1174" s="1"/>
      <c r="H1174" s="1"/>
      <c r="I1174" s="1"/>
      <c r="J1174" s="1"/>
      <c r="K1174" s="1"/>
      <c r="L1174" s="1"/>
      <c r="M1174" s="1"/>
      <c r="N1174" s="1"/>
      <c r="O1174" s="124"/>
      <c r="P1174" s="97"/>
      <c r="Q1174" s="12"/>
      <c r="R1174" s="12"/>
    </row>
    <row r="1175" spans="1:18" s="13" customFormat="1">
      <c r="A1175" s="1"/>
      <c r="B1175" s="1"/>
      <c r="C1175" s="1"/>
      <c r="D1175" s="5"/>
      <c r="E1175" s="1"/>
      <c r="F1175" s="1"/>
      <c r="G1175" s="1"/>
      <c r="H1175" s="1"/>
      <c r="I1175" s="1"/>
      <c r="J1175" s="1"/>
      <c r="K1175" s="1"/>
      <c r="L1175" s="1"/>
      <c r="M1175" s="1"/>
      <c r="N1175" s="1"/>
      <c r="O1175" s="124"/>
      <c r="P1175" s="97"/>
      <c r="Q1175" s="12"/>
      <c r="R1175" s="12"/>
    </row>
    <row r="1176" spans="1:18" s="13" customFormat="1">
      <c r="A1176" s="1"/>
      <c r="B1176" s="1"/>
      <c r="C1176" s="1"/>
      <c r="D1176" s="5"/>
      <c r="E1176" s="1"/>
      <c r="F1176" s="1"/>
      <c r="G1176" s="1"/>
      <c r="H1176" s="1"/>
      <c r="I1176" s="1"/>
      <c r="J1176" s="1"/>
      <c r="K1176" s="1"/>
      <c r="L1176" s="1"/>
      <c r="M1176" s="1"/>
      <c r="N1176" s="1"/>
      <c r="O1176" s="124"/>
      <c r="P1176" s="97"/>
      <c r="Q1176" s="12"/>
      <c r="R1176" s="12"/>
    </row>
    <row r="1177" spans="1:18" s="13" customFormat="1">
      <c r="A1177" s="1"/>
      <c r="B1177" s="1"/>
      <c r="C1177" s="1"/>
      <c r="D1177" s="5"/>
      <c r="E1177" s="1"/>
      <c r="F1177" s="1"/>
      <c r="G1177" s="1"/>
      <c r="H1177" s="1"/>
      <c r="I1177" s="1"/>
      <c r="J1177" s="1"/>
      <c r="K1177" s="1"/>
      <c r="L1177" s="1"/>
      <c r="M1177" s="1"/>
      <c r="N1177" s="1"/>
      <c r="O1177" s="124"/>
      <c r="P1177" s="97"/>
      <c r="Q1177" s="12"/>
      <c r="R1177" s="12"/>
    </row>
    <row r="1178" spans="1:18" s="13" customFormat="1">
      <c r="A1178" s="1"/>
      <c r="B1178" s="1"/>
      <c r="C1178" s="1"/>
      <c r="D1178" s="5"/>
      <c r="E1178" s="1"/>
      <c r="F1178" s="1"/>
      <c r="G1178" s="1"/>
      <c r="H1178" s="1"/>
      <c r="I1178" s="1"/>
      <c r="J1178" s="1"/>
      <c r="K1178" s="1"/>
      <c r="L1178" s="1"/>
      <c r="M1178" s="1"/>
      <c r="N1178" s="1"/>
      <c r="O1178" s="124"/>
      <c r="P1178" s="97"/>
      <c r="Q1178" s="12"/>
      <c r="R1178" s="12"/>
    </row>
    <row r="1179" spans="1:18" s="13" customFormat="1">
      <c r="A1179" s="1"/>
      <c r="B1179" s="1"/>
      <c r="C1179" s="1"/>
      <c r="D1179" s="5"/>
      <c r="E1179" s="1"/>
      <c r="F1179" s="1"/>
      <c r="G1179" s="1"/>
      <c r="H1179" s="1"/>
      <c r="I1179" s="1"/>
      <c r="J1179" s="1"/>
      <c r="K1179" s="1"/>
      <c r="L1179" s="1"/>
      <c r="M1179" s="1"/>
      <c r="N1179" s="1"/>
      <c r="O1179" s="124"/>
      <c r="P1179" s="97"/>
      <c r="Q1179" s="12"/>
      <c r="R1179" s="12"/>
    </row>
    <row r="1180" spans="1:18" s="13" customFormat="1">
      <c r="A1180" s="1"/>
      <c r="B1180" s="1"/>
      <c r="C1180" s="1"/>
      <c r="D1180" s="5"/>
      <c r="E1180" s="1"/>
      <c r="F1180" s="1"/>
      <c r="G1180" s="1"/>
      <c r="H1180" s="1"/>
      <c r="I1180" s="1"/>
      <c r="J1180" s="1"/>
      <c r="K1180" s="1"/>
      <c r="L1180" s="1"/>
      <c r="M1180" s="1"/>
      <c r="N1180" s="1"/>
      <c r="O1180" s="124"/>
      <c r="P1180" s="97"/>
      <c r="Q1180" s="12"/>
      <c r="R1180" s="12"/>
    </row>
    <row r="1181" spans="1:18" s="13" customFormat="1">
      <c r="A1181" s="1"/>
      <c r="B1181" s="1"/>
      <c r="C1181" s="1"/>
      <c r="D1181" s="5"/>
      <c r="E1181" s="1"/>
      <c r="F1181" s="1"/>
      <c r="G1181" s="1"/>
      <c r="H1181" s="1"/>
      <c r="I1181" s="1"/>
      <c r="J1181" s="1"/>
      <c r="K1181" s="1"/>
      <c r="L1181" s="1"/>
      <c r="M1181" s="1"/>
      <c r="N1181" s="1"/>
      <c r="O1181" s="124"/>
      <c r="P1181" s="97"/>
      <c r="Q1181" s="12"/>
      <c r="R1181" s="12"/>
    </row>
    <row r="1182" spans="1:18" s="13" customFormat="1">
      <c r="A1182" s="1"/>
      <c r="B1182" s="1"/>
      <c r="C1182" s="1"/>
      <c r="D1182" s="5"/>
      <c r="E1182" s="1"/>
      <c r="F1182" s="1"/>
      <c r="G1182" s="1"/>
      <c r="H1182" s="1"/>
      <c r="I1182" s="1"/>
      <c r="J1182" s="1"/>
      <c r="K1182" s="1"/>
      <c r="L1182" s="1"/>
      <c r="M1182" s="1"/>
      <c r="N1182" s="1"/>
      <c r="O1182" s="124"/>
      <c r="P1182" s="97"/>
      <c r="Q1182" s="12"/>
      <c r="R1182" s="12"/>
    </row>
    <row r="1183" spans="1:18" s="13" customFormat="1">
      <c r="A1183" s="1"/>
      <c r="B1183" s="1"/>
      <c r="C1183" s="1"/>
      <c r="D1183" s="5"/>
      <c r="E1183" s="1"/>
      <c r="F1183" s="1"/>
      <c r="G1183" s="1"/>
      <c r="H1183" s="1"/>
      <c r="I1183" s="1"/>
      <c r="J1183" s="1"/>
      <c r="K1183" s="1"/>
      <c r="L1183" s="1"/>
      <c r="M1183" s="1"/>
      <c r="N1183" s="1"/>
      <c r="O1183" s="124"/>
      <c r="P1183" s="97"/>
      <c r="Q1183" s="12"/>
      <c r="R1183" s="12"/>
    </row>
    <row r="1184" spans="1:18" s="13" customFormat="1">
      <c r="A1184" s="1"/>
      <c r="B1184" s="1"/>
      <c r="C1184" s="1"/>
      <c r="D1184" s="5"/>
      <c r="E1184" s="1"/>
      <c r="F1184" s="1"/>
      <c r="G1184" s="1"/>
      <c r="H1184" s="1"/>
      <c r="I1184" s="1"/>
      <c r="J1184" s="1"/>
      <c r="K1184" s="1"/>
      <c r="L1184" s="1"/>
      <c r="M1184" s="1"/>
      <c r="N1184" s="1"/>
      <c r="O1184" s="124"/>
      <c r="P1184" s="97"/>
      <c r="Q1184" s="12"/>
      <c r="R1184" s="12"/>
    </row>
    <row r="1185" spans="1:18" s="13" customFormat="1">
      <c r="A1185" s="1"/>
      <c r="B1185" s="1"/>
      <c r="C1185" s="1"/>
      <c r="D1185" s="5"/>
      <c r="E1185" s="1"/>
      <c r="F1185" s="1"/>
      <c r="G1185" s="1"/>
      <c r="H1185" s="1"/>
      <c r="I1185" s="1"/>
      <c r="J1185" s="1"/>
      <c r="K1185" s="1"/>
      <c r="L1185" s="1"/>
      <c r="M1185" s="1"/>
      <c r="N1185" s="1"/>
      <c r="O1185" s="124"/>
      <c r="P1185" s="97"/>
      <c r="Q1185" s="12"/>
      <c r="R1185" s="12"/>
    </row>
    <row r="1186" spans="1:18" s="13" customFormat="1">
      <c r="A1186" s="1"/>
      <c r="B1186" s="1"/>
      <c r="C1186" s="1"/>
      <c r="D1186" s="5"/>
      <c r="E1186" s="1"/>
      <c r="F1186" s="1"/>
      <c r="G1186" s="1"/>
      <c r="H1186" s="1"/>
      <c r="I1186" s="1"/>
      <c r="J1186" s="1"/>
      <c r="K1186" s="1"/>
      <c r="L1186" s="1"/>
      <c r="M1186" s="1"/>
      <c r="N1186" s="1"/>
      <c r="O1186" s="124"/>
      <c r="P1186" s="97"/>
      <c r="Q1186" s="12"/>
      <c r="R1186" s="12"/>
    </row>
    <row r="1187" spans="1:18" s="13" customFormat="1">
      <c r="A1187" s="1"/>
      <c r="B1187" s="1"/>
      <c r="C1187" s="1"/>
      <c r="D1187" s="5"/>
      <c r="E1187" s="1"/>
      <c r="F1187" s="1"/>
      <c r="G1187" s="1"/>
      <c r="H1187" s="1"/>
      <c r="I1187" s="1"/>
      <c r="J1187" s="1"/>
      <c r="K1187" s="1"/>
      <c r="L1187" s="1"/>
      <c r="M1187" s="1"/>
      <c r="N1187" s="1"/>
      <c r="O1187" s="124"/>
      <c r="P1187" s="97"/>
      <c r="Q1187" s="12"/>
      <c r="R1187" s="12"/>
    </row>
    <row r="1188" spans="1:18" s="13" customFormat="1">
      <c r="A1188" s="1"/>
      <c r="B1188" s="1"/>
      <c r="C1188" s="1"/>
      <c r="D1188" s="5"/>
      <c r="E1188" s="1"/>
      <c r="F1188" s="1"/>
      <c r="G1188" s="1"/>
      <c r="H1188" s="1"/>
      <c r="I1188" s="1"/>
      <c r="J1188" s="1"/>
      <c r="K1188" s="1"/>
      <c r="L1188" s="1"/>
      <c r="M1188" s="1"/>
      <c r="N1188" s="1"/>
      <c r="O1188" s="124"/>
      <c r="P1188" s="97"/>
      <c r="Q1188" s="12"/>
      <c r="R1188" s="12"/>
    </row>
    <row r="1189" spans="1:18" s="13" customFormat="1">
      <c r="A1189" s="1"/>
      <c r="B1189" s="1"/>
      <c r="C1189" s="1"/>
      <c r="D1189" s="5"/>
      <c r="E1189" s="1"/>
      <c r="F1189" s="1"/>
      <c r="G1189" s="1"/>
      <c r="H1189" s="1"/>
      <c r="I1189" s="1"/>
      <c r="J1189" s="1"/>
      <c r="K1189" s="1"/>
      <c r="L1189" s="1"/>
      <c r="M1189" s="1"/>
      <c r="N1189" s="1"/>
      <c r="O1189" s="124"/>
      <c r="P1189" s="97"/>
      <c r="Q1189" s="12"/>
      <c r="R1189" s="12"/>
    </row>
    <row r="1190" spans="1:18" s="13" customFormat="1">
      <c r="A1190" s="1"/>
      <c r="B1190" s="1"/>
      <c r="C1190" s="1"/>
      <c r="D1190" s="5"/>
      <c r="E1190" s="1"/>
      <c r="F1190" s="1"/>
      <c r="G1190" s="1"/>
      <c r="H1190" s="1"/>
      <c r="I1190" s="1"/>
      <c r="J1190" s="1"/>
      <c r="K1190" s="1"/>
      <c r="L1190" s="1"/>
      <c r="M1190" s="1"/>
      <c r="N1190" s="1"/>
      <c r="O1190" s="124"/>
      <c r="P1190" s="97"/>
      <c r="Q1190" s="12"/>
      <c r="R1190" s="12"/>
    </row>
    <row r="1191" spans="1:18" s="13" customFormat="1">
      <c r="A1191" s="1"/>
      <c r="B1191" s="1"/>
      <c r="C1191" s="1"/>
      <c r="D1191" s="5"/>
      <c r="E1191" s="1"/>
      <c r="F1191" s="1"/>
      <c r="G1191" s="1"/>
      <c r="H1191" s="1"/>
      <c r="I1191" s="1"/>
      <c r="J1191" s="1"/>
      <c r="K1191" s="1"/>
      <c r="L1191" s="1"/>
      <c r="M1191" s="1"/>
      <c r="N1191" s="1"/>
      <c r="O1191" s="124"/>
      <c r="P1191" s="97"/>
      <c r="Q1191" s="12"/>
      <c r="R1191" s="12"/>
    </row>
    <row r="1192" spans="1:18" s="13" customFormat="1">
      <c r="A1192" s="1"/>
      <c r="B1192" s="1"/>
      <c r="C1192" s="1"/>
      <c r="D1192" s="5"/>
      <c r="E1192" s="1"/>
      <c r="F1192" s="1"/>
      <c r="G1192" s="1"/>
      <c r="H1192" s="1"/>
      <c r="I1192" s="1"/>
      <c r="J1192" s="1"/>
      <c r="K1192" s="1"/>
      <c r="L1192" s="1"/>
      <c r="M1192" s="1"/>
      <c r="N1192" s="1"/>
      <c r="O1192" s="124"/>
      <c r="P1192" s="97"/>
      <c r="Q1192" s="12"/>
      <c r="R1192" s="12"/>
    </row>
    <row r="1193" spans="1:18" s="13" customFormat="1">
      <c r="A1193" s="1"/>
      <c r="B1193" s="1"/>
      <c r="C1193" s="1"/>
      <c r="D1193" s="5"/>
      <c r="E1193" s="1"/>
      <c r="F1193" s="1"/>
      <c r="G1193" s="1"/>
      <c r="H1193" s="1"/>
      <c r="I1193" s="1"/>
      <c r="J1193" s="1"/>
      <c r="K1193" s="1"/>
      <c r="L1193" s="1"/>
      <c r="M1193" s="1"/>
      <c r="N1193" s="1"/>
      <c r="O1193" s="124"/>
      <c r="P1193" s="97"/>
      <c r="Q1193" s="12"/>
      <c r="R1193" s="12"/>
    </row>
    <row r="1194" spans="1:18" s="13" customFormat="1">
      <c r="A1194" s="1"/>
      <c r="B1194" s="1"/>
      <c r="C1194" s="1"/>
      <c r="D1194" s="5"/>
      <c r="E1194" s="1"/>
      <c r="F1194" s="1"/>
      <c r="G1194" s="1"/>
      <c r="H1194" s="1"/>
      <c r="I1194" s="1"/>
      <c r="J1194" s="1"/>
      <c r="K1194" s="1"/>
      <c r="L1194" s="1"/>
      <c r="M1194" s="1"/>
      <c r="N1194" s="1"/>
      <c r="O1194" s="124"/>
      <c r="P1194" s="97"/>
      <c r="Q1194" s="12"/>
      <c r="R1194" s="12"/>
    </row>
    <row r="1195" spans="1:18" s="13" customFormat="1">
      <c r="A1195" s="1"/>
      <c r="B1195" s="1"/>
      <c r="C1195" s="1"/>
      <c r="D1195" s="5"/>
      <c r="E1195" s="1"/>
      <c r="F1195" s="1"/>
      <c r="G1195" s="1"/>
      <c r="H1195" s="1"/>
      <c r="I1195" s="1"/>
      <c r="J1195" s="1"/>
      <c r="K1195" s="1"/>
      <c r="L1195" s="1"/>
      <c r="M1195" s="1"/>
      <c r="N1195" s="1"/>
      <c r="O1195" s="124"/>
      <c r="P1195" s="97"/>
      <c r="Q1195" s="12"/>
      <c r="R1195" s="12"/>
    </row>
    <row r="1196" spans="1:18" s="13" customFormat="1">
      <c r="A1196" s="1"/>
      <c r="B1196" s="1"/>
      <c r="C1196" s="1"/>
      <c r="D1196" s="5"/>
      <c r="E1196" s="1"/>
      <c r="F1196" s="1"/>
      <c r="G1196" s="1"/>
      <c r="H1196" s="1"/>
      <c r="I1196" s="1"/>
      <c r="J1196" s="1"/>
      <c r="K1196" s="1"/>
      <c r="L1196" s="1"/>
      <c r="M1196" s="1"/>
      <c r="N1196" s="1"/>
      <c r="O1196" s="124"/>
      <c r="P1196" s="97"/>
      <c r="Q1196" s="12"/>
      <c r="R1196" s="12"/>
    </row>
    <row r="1197" spans="1:18" s="13" customFormat="1">
      <c r="A1197" s="1"/>
      <c r="B1197" s="1"/>
      <c r="C1197" s="1"/>
      <c r="D1197" s="5"/>
      <c r="E1197" s="1"/>
      <c r="F1197" s="1"/>
      <c r="G1197" s="1"/>
      <c r="H1197" s="1"/>
      <c r="I1197" s="1"/>
      <c r="J1197" s="1"/>
      <c r="K1197" s="1"/>
      <c r="L1197" s="1"/>
      <c r="M1197" s="1"/>
      <c r="N1197" s="1"/>
      <c r="O1197" s="124"/>
      <c r="P1197" s="97"/>
      <c r="Q1197" s="12"/>
      <c r="R1197" s="12"/>
    </row>
    <row r="1198" spans="1:18" s="13" customFormat="1">
      <c r="A1198" s="1"/>
      <c r="B1198" s="1"/>
      <c r="C1198" s="1"/>
      <c r="D1198" s="5"/>
      <c r="E1198" s="1"/>
      <c r="F1198" s="1"/>
      <c r="G1198" s="1"/>
      <c r="H1198" s="1"/>
      <c r="I1198" s="1"/>
      <c r="J1198" s="1"/>
      <c r="K1198" s="1"/>
      <c r="L1198" s="1"/>
      <c r="M1198" s="1"/>
      <c r="N1198" s="1"/>
      <c r="O1198" s="124"/>
      <c r="P1198" s="97"/>
      <c r="Q1198" s="12"/>
      <c r="R1198" s="12"/>
    </row>
    <row r="1199" spans="1:18" s="13" customFormat="1">
      <c r="A1199" s="1"/>
      <c r="B1199" s="1"/>
      <c r="C1199" s="1"/>
      <c r="D1199" s="5"/>
      <c r="E1199" s="1"/>
      <c r="F1199" s="1"/>
      <c r="G1199" s="1"/>
      <c r="H1199" s="1"/>
      <c r="I1199" s="1"/>
      <c r="J1199" s="1"/>
      <c r="K1199" s="1"/>
      <c r="L1199" s="1"/>
      <c r="M1199" s="1"/>
      <c r="N1199" s="1"/>
      <c r="O1199" s="124"/>
      <c r="P1199" s="97"/>
      <c r="Q1199" s="12"/>
      <c r="R1199" s="12"/>
    </row>
    <row r="1200" spans="1:18" s="13" customFormat="1">
      <c r="A1200" s="1"/>
      <c r="B1200" s="1"/>
      <c r="C1200" s="1"/>
      <c r="D1200" s="5"/>
      <c r="E1200" s="1"/>
      <c r="F1200" s="1"/>
      <c r="G1200" s="1"/>
      <c r="H1200" s="1"/>
      <c r="I1200" s="1"/>
      <c r="J1200" s="1"/>
      <c r="K1200" s="1"/>
      <c r="L1200" s="1"/>
      <c r="M1200" s="1"/>
      <c r="N1200" s="1"/>
      <c r="O1200" s="124"/>
      <c r="P1200" s="97"/>
      <c r="Q1200" s="12"/>
      <c r="R1200" s="12"/>
    </row>
    <row r="1201" spans="1:18" s="13" customFormat="1">
      <c r="A1201" s="1"/>
      <c r="B1201" s="1"/>
      <c r="C1201" s="1"/>
      <c r="D1201" s="5"/>
      <c r="E1201" s="1"/>
      <c r="F1201" s="1"/>
      <c r="G1201" s="1"/>
      <c r="H1201" s="1"/>
      <c r="I1201" s="1"/>
      <c r="J1201" s="1"/>
      <c r="K1201" s="1"/>
      <c r="L1201" s="1"/>
      <c r="M1201" s="1"/>
      <c r="N1201" s="1"/>
      <c r="O1201" s="124"/>
      <c r="P1201" s="97"/>
      <c r="Q1201" s="12"/>
      <c r="R1201" s="12"/>
    </row>
    <row r="1202" spans="1:18" s="13" customFormat="1">
      <c r="A1202" s="1"/>
      <c r="B1202" s="1"/>
      <c r="C1202" s="1"/>
      <c r="D1202" s="5"/>
      <c r="E1202" s="1"/>
      <c r="F1202" s="1"/>
      <c r="G1202" s="1"/>
      <c r="H1202" s="1"/>
      <c r="I1202" s="1"/>
      <c r="J1202" s="1"/>
      <c r="K1202" s="1"/>
      <c r="L1202" s="1"/>
      <c r="M1202" s="1"/>
      <c r="N1202" s="1"/>
      <c r="O1202" s="124"/>
      <c r="P1202" s="97"/>
      <c r="Q1202" s="12"/>
      <c r="R1202" s="12"/>
    </row>
    <row r="1203" spans="1:18" s="13" customFormat="1">
      <c r="A1203" s="1"/>
      <c r="B1203" s="1"/>
      <c r="C1203" s="1"/>
      <c r="D1203" s="5"/>
      <c r="E1203" s="1"/>
      <c r="F1203" s="1"/>
      <c r="G1203" s="1"/>
      <c r="H1203" s="1"/>
      <c r="I1203" s="1"/>
      <c r="J1203" s="1"/>
      <c r="K1203" s="1"/>
      <c r="L1203" s="1"/>
      <c r="M1203" s="1"/>
      <c r="N1203" s="1"/>
      <c r="O1203" s="124"/>
      <c r="P1203" s="97"/>
      <c r="Q1203" s="12"/>
      <c r="R1203" s="12"/>
    </row>
    <row r="1204" spans="1:18" s="13" customFormat="1">
      <c r="A1204" s="1"/>
      <c r="B1204" s="1"/>
      <c r="C1204" s="1"/>
      <c r="D1204" s="5"/>
      <c r="E1204" s="1"/>
      <c r="F1204" s="1"/>
      <c r="G1204" s="1"/>
      <c r="H1204" s="1"/>
      <c r="I1204" s="1"/>
      <c r="J1204" s="1"/>
      <c r="K1204" s="1"/>
      <c r="L1204" s="1"/>
      <c r="M1204" s="1"/>
      <c r="N1204" s="1"/>
      <c r="O1204" s="124"/>
      <c r="P1204" s="97"/>
      <c r="Q1204" s="12"/>
      <c r="R1204" s="12"/>
    </row>
    <row r="1205" spans="1:18" s="13" customFormat="1">
      <c r="A1205" s="1"/>
      <c r="B1205" s="1"/>
      <c r="C1205" s="1"/>
      <c r="D1205" s="5"/>
      <c r="E1205" s="1"/>
      <c r="F1205" s="1"/>
      <c r="G1205" s="1"/>
      <c r="H1205" s="1"/>
      <c r="I1205" s="1"/>
      <c r="J1205" s="1"/>
      <c r="K1205" s="1"/>
      <c r="L1205" s="1"/>
      <c r="M1205" s="1"/>
      <c r="N1205" s="1"/>
      <c r="O1205" s="124"/>
      <c r="P1205" s="97"/>
      <c r="Q1205" s="12"/>
      <c r="R1205" s="12"/>
    </row>
    <row r="1206" spans="1:18" s="13" customFormat="1">
      <c r="A1206" s="1"/>
      <c r="B1206" s="1"/>
      <c r="C1206" s="1"/>
      <c r="D1206" s="5"/>
      <c r="E1206" s="1"/>
      <c r="F1206" s="1"/>
      <c r="G1206" s="1"/>
      <c r="H1206" s="1"/>
      <c r="I1206" s="1"/>
      <c r="J1206" s="1"/>
      <c r="K1206" s="1"/>
      <c r="L1206" s="1"/>
      <c r="M1206" s="1"/>
      <c r="N1206" s="1"/>
      <c r="O1206" s="124"/>
      <c r="P1206" s="97"/>
      <c r="Q1206" s="12"/>
      <c r="R1206" s="12"/>
    </row>
    <row r="1207" spans="1:18" s="13" customFormat="1">
      <c r="A1207" s="1"/>
      <c r="B1207" s="1"/>
      <c r="C1207" s="1"/>
      <c r="D1207" s="5"/>
      <c r="E1207" s="1"/>
      <c r="F1207" s="1"/>
      <c r="G1207" s="1"/>
      <c r="H1207" s="1"/>
      <c r="I1207" s="1"/>
      <c r="J1207" s="1"/>
      <c r="K1207" s="1"/>
      <c r="L1207" s="1"/>
      <c r="M1207" s="1"/>
      <c r="N1207" s="1"/>
      <c r="O1207" s="124"/>
      <c r="P1207" s="97"/>
      <c r="Q1207" s="12"/>
      <c r="R1207" s="12"/>
    </row>
    <row r="1208" spans="1:18" s="13" customFormat="1">
      <c r="A1208" s="1"/>
      <c r="B1208" s="1"/>
      <c r="C1208" s="1"/>
      <c r="D1208" s="5"/>
      <c r="E1208" s="1"/>
      <c r="F1208" s="1"/>
      <c r="G1208" s="1"/>
      <c r="H1208" s="1"/>
      <c r="I1208" s="1"/>
      <c r="J1208" s="1"/>
      <c r="K1208" s="1"/>
      <c r="L1208" s="1"/>
      <c r="M1208" s="1"/>
      <c r="N1208" s="1"/>
      <c r="O1208" s="124"/>
      <c r="P1208" s="97"/>
      <c r="Q1208" s="12"/>
      <c r="R1208" s="12"/>
    </row>
    <row r="1209" spans="1:18" s="13" customFormat="1">
      <c r="A1209" s="1"/>
      <c r="B1209" s="1"/>
      <c r="C1209" s="1"/>
      <c r="D1209" s="5"/>
      <c r="E1209" s="1"/>
      <c r="F1209" s="1"/>
      <c r="G1209" s="1"/>
      <c r="H1209" s="1"/>
      <c r="I1209" s="1"/>
      <c r="J1209" s="1"/>
      <c r="K1209" s="1"/>
      <c r="L1209" s="1"/>
      <c r="M1209" s="1"/>
      <c r="N1209" s="1"/>
      <c r="O1209" s="124"/>
      <c r="P1209" s="97"/>
      <c r="Q1209" s="12"/>
      <c r="R1209" s="12"/>
    </row>
    <row r="1210" spans="1:18" s="13" customFormat="1">
      <c r="A1210" s="1"/>
      <c r="B1210" s="1"/>
      <c r="C1210" s="1"/>
      <c r="D1210" s="5"/>
      <c r="E1210" s="1"/>
      <c r="F1210" s="1"/>
      <c r="G1210" s="1"/>
      <c r="H1210" s="1"/>
      <c r="I1210" s="1"/>
      <c r="J1210" s="1"/>
      <c r="K1210" s="1"/>
      <c r="L1210" s="1"/>
      <c r="M1210" s="1"/>
      <c r="N1210" s="1"/>
      <c r="O1210" s="124"/>
      <c r="P1210" s="97"/>
      <c r="Q1210" s="12"/>
      <c r="R1210" s="12"/>
    </row>
    <row r="1211" spans="1:18" s="13" customFormat="1">
      <c r="A1211" s="1"/>
      <c r="B1211" s="1"/>
      <c r="C1211" s="1"/>
      <c r="D1211" s="5"/>
      <c r="E1211" s="1"/>
      <c r="F1211" s="1"/>
      <c r="G1211" s="1"/>
      <c r="H1211" s="1"/>
      <c r="I1211" s="1"/>
      <c r="J1211" s="1"/>
      <c r="K1211" s="1"/>
      <c r="L1211" s="1"/>
      <c r="M1211" s="1"/>
      <c r="N1211" s="1"/>
      <c r="O1211" s="124"/>
      <c r="P1211" s="97"/>
      <c r="Q1211" s="12"/>
      <c r="R1211" s="12"/>
    </row>
    <row r="1212" spans="1:18" s="13" customFormat="1">
      <c r="A1212" s="1"/>
      <c r="B1212" s="1"/>
      <c r="C1212" s="1"/>
      <c r="D1212" s="5"/>
      <c r="E1212" s="1"/>
      <c r="F1212" s="1"/>
      <c r="G1212" s="1"/>
      <c r="H1212" s="1"/>
      <c r="I1212" s="1"/>
      <c r="J1212" s="1"/>
      <c r="K1212" s="1"/>
      <c r="L1212" s="1"/>
      <c r="M1212" s="1"/>
      <c r="N1212" s="1"/>
      <c r="O1212" s="124"/>
      <c r="P1212" s="97"/>
      <c r="Q1212" s="12"/>
      <c r="R1212" s="12"/>
    </row>
    <row r="1213" spans="1:18" s="13" customFormat="1">
      <c r="A1213" s="1"/>
      <c r="B1213" s="1"/>
      <c r="C1213" s="1"/>
      <c r="D1213" s="5"/>
      <c r="E1213" s="1"/>
      <c r="F1213" s="1"/>
      <c r="G1213" s="1"/>
      <c r="H1213" s="1"/>
      <c r="I1213" s="1"/>
      <c r="J1213" s="1"/>
      <c r="K1213" s="1"/>
      <c r="L1213" s="1"/>
      <c r="M1213" s="1"/>
      <c r="N1213" s="1"/>
      <c r="O1213" s="124"/>
      <c r="P1213" s="97"/>
      <c r="Q1213" s="12"/>
      <c r="R1213" s="12"/>
    </row>
    <row r="1214" spans="1:18" s="13" customFormat="1">
      <c r="A1214" s="1"/>
      <c r="B1214" s="1"/>
      <c r="C1214" s="1"/>
      <c r="D1214" s="5"/>
      <c r="E1214" s="1"/>
      <c r="F1214" s="1"/>
      <c r="G1214" s="1"/>
      <c r="H1214" s="1"/>
      <c r="I1214" s="1"/>
      <c r="J1214" s="1"/>
      <c r="K1214" s="1"/>
      <c r="L1214" s="1"/>
      <c r="M1214" s="1"/>
      <c r="N1214" s="1"/>
      <c r="O1214" s="124"/>
      <c r="P1214" s="97"/>
      <c r="Q1214" s="12"/>
      <c r="R1214" s="12"/>
    </row>
    <row r="1215" spans="1:18" s="13" customFormat="1">
      <c r="A1215" s="1"/>
      <c r="B1215" s="1"/>
      <c r="C1215" s="1"/>
      <c r="D1215" s="5"/>
      <c r="E1215" s="1"/>
      <c r="F1215" s="1"/>
      <c r="G1215" s="1"/>
      <c r="H1215" s="1"/>
      <c r="I1215" s="1"/>
      <c r="J1215" s="1"/>
      <c r="K1215" s="1"/>
      <c r="L1215" s="1"/>
      <c r="M1215" s="1"/>
      <c r="N1215" s="1"/>
      <c r="O1215" s="124"/>
      <c r="P1215" s="97"/>
      <c r="Q1215" s="12"/>
      <c r="R1215" s="12"/>
    </row>
    <row r="1216" spans="1:18" s="13" customFormat="1">
      <c r="A1216" s="1"/>
      <c r="B1216" s="1"/>
      <c r="C1216" s="1"/>
      <c r="D1216" s="5"/>
      <c r="E1216" s="1"/>
      <c r="F1216" s="1"/>
      <c r="G1216" s="1"/>
      <c r="H1216" s="1"/>
      <c r="I1216" s="1"/>
      <c r="J1216" s="1"/>
      <c r="K1216" s="1"/>
      <c r="L1216" s="1"/>
      <c r="M1216" s="1"/>
      <c r="N1216" s="1"/>
      <c r="O1216" s="124"/>
      <c r="P1216" s="97"/>
      <c r="Q1216" s="12"/>
      <c r="R1216" s="12"/>
    </row>
    <row r="1217" spans="1:18" s="13" customFormat="1">
      <c r="A1217" s="1"/>
      <c r="B1217" s="1"/>
      <c r="C1217" s="1"/>
      <c r="D1217" s="5"/>
      <c r="E1217" s="1"/>
      <c r="F1217" s="1"/>
      <c r="G1217" s="1"/>
      <c r="H1217" s="1"/>
      <c r="I1217" s="1"/>
      <c r="J1217" s="1"/>
      <c r="K1217" s="1"/>
      <c r="L1217" s="1"/>
      <c r="M1217" s="1"/>
      <c r="N1217" s="1"/>
      <c r="O1217" s="124"/>
      <c r="P1217" s="97"/>
      <c r="Q1217" s="12"/>
      <c r="R1217" s="12"/>
    </row>
    <row r="1218" spans="1:18" s="13" customFormat="1">
      <c r="A1218" s="1"/>
      <c r="B1218" s="1"/>
      <c r="C1218" s="1"/>
      <c r="D1218" s="5"/>
      <c r="E1218" s="1"/>
      <c r="F1218" s="1"/>
      <c r="G1218" s="1"/>
      <c r="H1218" s="1"/>
      <c r="I1218" s="1"/>
      <c r="J1218" s="1"/>
      <c r="K1218" s="1"/>
      <c r="L1218" s="1"/>
      <c r="M1218" s="1"/>
      <c r="N1218" s="1"/>
      <c r="O1218" s="124"/>
      <c r="P1218" s="97"/>
      <c r="Q1218" s="12"/>
      <c r="R1218" s="12"/>
    </row>
    <row r="1219" spans="1:18" s="13" customFormat="1">
      <c r="A1219" s="1"/>
      <c r="B1219" s="1"/>
      <c r="C1219" s="1"/>
      <c r="D1219" s="5"/>
      <c r="E1219" s="1"/>
      <c r="F1219" s="1"/>
      <c r="G1219" s="1"/>
      <c r="H1219" s="1"/>
      <c r="I1219" s="1"/>
      <c r="J1219" s="1"/>
      <c r="K1219" s="1"/>
      <c r="L1219" s="1"/>
      <c r="M1219" s="1"/>
      <c r="N1219" s="1"/>
      <c r="O1219" s="124"/>
      <c r="P1219" s="97"/>
      <c r="Q1219" s="12"/>
      <c r="R1219" s="12"/>
    </row>
    <row r="1220" spans="1:18" s="13" customFormat="1">
      <c r="A1220" s="1"/>
      <c r="B1220" s="1"/>
      <c r="C1220" s="1"/>
      <c r="D1220" s="5"/>
      <c r="E1220" s="1"/>
      <c r="F1220" s="1"/>
      <c r="G1220" s="1"/>
      <c r="H1220" s="1"/>
      <c r="I1220" s="1"/>
      <c r="J1220" s="1"/>
      <c r="K1220" s="1"/>
      <c r="L1220" s="1"/>
      <c r="M1220" s="1"/>
      <c r="N1220" s="1"/>
      <c r="O1220" s="124"/>
      <c r="P1220" s="97"/>
      <c r="Q1220" s="12"/>
      <c r="R1220" s="12"/>
    </row>
    <row r="1221" spans="1:18" s="13" customFormat="1">
      <c r="A1221" s="1"/>
      <c r="B1221" s="1"/>
      <c r="C1221" s="1"/>
      <c r="D1221" s="5"/>
      <c r="E1221" s="1"/>
      <c r="F1221" s="1"/>
      <c r="G1221" s="1"/>
      <c r="H1221" s="1"/>
      <c r="I1221" s="1"/>
      <c r="J1221" s="1"/>
      <c r="K1221" s="1"/>
      <c r="L1221" s="1"/>
      <c r="M1221" s="1"/>
      <c r="N1221" s="1"/>
      <c r="O1221" s="124"/>
      <c r="P1221" s="97"/>
      <c r="Q1221" s="12"/>
      <c r="R1221" s="12"/>
    </row>
    <row r="1222" spans="1:18" s="13" customFormat="1">
      <c r="A1222" s="1"/>
      <c r="B1222" s="1"/>
      <c r="C1222" s="1"/>
      <c r="D1222" s="5"/>
      <c r="E1222" s="1"/>
      <c r="F1222" s="1"/>
      <c r="G1222" s="1"/>
      <c r="H1222" s="1"/>
      <c r="I1222" s="1"/>
      <c r="J1222" s="1"/>
      <c r="K1222" s="1"/>
      <c r="L1222" s="1"/>
      <c r="M1222" s="1"/>
      <c r="N1222" s="1"/>
      <c r="O1222" s="124"/>
      <c r="P1222" s="97"/>
      <c r="Q1222" s="12"/>
      <c r="R1222" s="12"/>
    </row>
    <row r="1223" spans="1:18" s="13" customFormat="1">
      <c r="A1223" s="1"/>
      <c r="B1223" s="1"/>
      <c r="C1223" s="1"/>
      <c r="D1223" s="5"/>
      <c r="E1223" s="1"/>
      <c r="F1223" s="1"/>
      <c r="G1223" s="1"/>
      <c r="H1223" s="1"/>
      <c r="I1223" s="1"/>
      <c r="J1223" s="1"/>
      <c r="K1223" s="1"/>
      <c r="L1223" s="1"/>
      <c r="M1223" s="1"/>
      <c r="N1223" s="1"/>
      <c r="O1223" s="124"/>
      <c r="P1223" s="97"/>
      <c r="Q1223" s="12"/>
      <c r="R1223" s="12"/>
    </row>
    <row r="1224" spans="1:18" s="13" customFormat="1">
      <c r="A1224" s="1"/>
      <c r="B1224" s="1"/>
      <c r="C1224" s="1"/>
      <c r="D1224" s="5"/>
      <c r="E1224" s="1"/>
      <c r="F1224" s="1"/>
      <c r="G1224" s="1"/>
      <c r="H1224" s="1"/>
      <c r="I1224" s="1"/>
      <c r="J1224" s="1"/>
      <c r="K1224" s="1"/>
      <c r="L1224" s="1"/>
      <c r="M1224" s="1"/>
      <c r="N1224" s="1"/>
      <c r="O1224" s="124"/>
      <c r="P1224" s="97"/>
      <c r="Q1224" s="12"/>
      <c r="R1224" s="12"/>
    </row>
    <row r="1225" spans="1:18" s="13" customFormat="1">
      <c r="A1225" s="1"/>
      <c r="B1225" s="1"/>
      <c r="C1225" s="1"/>
      <c r="D1225" s="5"/>
      <c r="E1225" s="1"/>
      <c r="F1225" s="1"/>
      <c r="G1225" s="1"/>
      <c r="H1225" s="1"/>
      <c r="I1225" s="1"/>
      <c r="J1225" s="1"/>
      <c r="K1225" s="1"/>
      <c r="L1225" s="1"/>
      <c r="M1225" s="1"/>
      <c r="N1225" s="1"/>
      <c r="O1225" s="124"/>
      <c r="P1225" s="97"/>
      <c r="Q1225" s="12"/>
      <c r="R1225" s="12"/>
    </row>
    <row r="1226" spans="1:18" s="13" customFormat="1">
      <c r="A1226" s="1"/>
      <c r="B1226" s="1"/>
      <c r="C1226" s="1"/>
      <c r="D1226" s="5"/>
      <c r="E1226" s="1"/>
      <c r="F1226" s="1"/>
      <c r="G1226" s="1"/>
      <c r="H1226" s="1"/>
      <c r="I1226" s="1"/>
      <c r="J1226" s="1"/>
      <c r="K1226" s="1"/>
      <c r="L1226" s="1"/>
      <c r="M1226" s="1"/>
      <c r="N1226" s="1"/>
      <c r="O1226" s="124"/>
      <c r="P1226" s="97"/>
      <c r="Q1226" s="12"/>
      <c r="R1226" s="12"/>
    </row>
    <row r="1227" spans="1:18" s="13" customFormat="1">
      <c r="A1227" s="1"/>
      <c r="B1227" s="1"/>
      <c r="C1227" s="1"/>
      <c r="D1227" s="5"/>
      <c r="E1227" s="1"/>
      <c r="F1227" s="1"/>
      <c r="G1227" s="1"/>
      <c r="H1227" s="1"/>
      <c r="I1227" s="1"/>
      <c r="J1227" s="1"/>
      <c r="K1227" s="1"/>
      <c r="L1227" s="1"/>
      <c r="M1227" s="1"/>
      <c r="N1227" s="1"/>
      <c r="O1227" s="124"/>
      <c r="P1227" s="97"/>
      <c r="Q1227" s="12"/>
      <c r="R1227" s="12"/>
    </row>
    <row r="1228" spans="1:18" s="13" customFormat="1">
      <c r="A1228" s="1"/>
      <c r="B1228" s="1"/>
      <c r="C1228" s="1"/>
      <c r="D1228" s="5"/>
      <c r="E1228" s="1"/>
      <c r="F1228" s="1"/>
      <c r="G1228" s="1"/>
      <c r="H1228" s="1"/>
      <c r="I1228" s="1"/>
      <c r="J1228" s="1"/>
      <c r="K1228" s="1"/>
      <c r="L1228" s="1"/>
      <c r="M1228" s="1"/>
      <c r="N1228" s="1"/>
      <c r="O1228" s="124"/>
      <c r="P1228" s="97"/>
      <c r="Q1228" s="12"/>
      <c r="R1228" s="12"/>
    </row>
    <row r="1229" spans="1:18" s="13" customFormat="1">
      <c r="A1229" s="1"/>
      <c r="B1229" s="1"/>
      <c r="C1229" s="1"/>
      <c r="D1229" s="5"/>
      <c r="E1229" s="1"/>
      <c r="F1229" s="1"/>
      <c r="G1229" s="1"/>
      <c r="H1229" s="1"/>
      <c r="I1229" s="1"/>
      <c r="J1229" s="1"/>
      <c r="K1229" s="1"/>
      <c r="L1229" s="1"/>
      <c r="M1229" s="1"/>
      <c r="N1229" s="1"/>
      <c r="O1229" s="124"/>
      <c r="P1229" s="97"/>
      <c r="Q1229" s="12"/>
      <c r="R1229" s="12"/>
    </row>
    <row r="1230" spans="1:18" s="13" customFormat="1">
      <c r="A1230" s="1"/>
      <c r="B1230" s="1"/>
      <c r="C1230" s="1"/>
      <c r="D1230" s="5"/>
      <c r="E1230" s="1"/>
      <c r="F1230" s="1"/>
      <c r="G1230" s="1"/>
      <c r="H1230" s="1"/>
      <c r="I1230" s="1"/>
      <c r="J1230" s="1"/>
      <c r="K1230" s="1"/>
      <c r="L1230" s="1"/>
      <c r="M1230" s="1"/>
      <c r="N1230" s="1"/>
      <c r="O1230" s="124"/>
      <c r="P1230" s="97"/>
      <c r="Q1230" s="12"/>
      <c r="R1230" s="12"/>
    </row>
    <row r="1231" spans="1:18" s="13" customFormat="1">
      <c r="A1231" s="1"/>
      <c r="B1231" s="1"/>
      <c r="C1231" s="1"/>
      <c r="D1231" s="5"/>
      <c r="E1231" s="1"/>
      <c r="F1231" s="1"/>
      <c r="G1231" s="1"/>
      <c r="H1231" s="1"/>
      <c r="I1231" s="1"/>
      <c r="J1231" s="1"/>
      <c r="K1231" s="1"/>
      <c r="L1231" s="1"/>
      <c r="M1231" s="1"/>
      <c r="N1231" s="1"/>
      <c r="O1231" s="124"/>
      <c r="P1231" s="97"/>
      <c r="Q1231" s="12"/>
      <c r="R1231" s="12"/>
    </row>
    <row r="1232" spans="1:18" s="13" customFormat="1">
      <c r="A1232" s="1"/>
      <c r="B1232" s="1"/>
      <c r="C1232" s="1"/>
      <c r="D1232" s="5"/>
      <c r="E1232" s="1"/>
      <c r="F1232" s="1"/>
      <c r="G1232" s="1"/>
      <c r="H1232" s="1"/>
      <c r="I1232" s="1"/>
      <c r="J1232" s="1"/>
      <c r="K1232" s="1"/>
      <c r="L1232" s="1"/>
      <c r="M1232" s="1"/>
      <c r="N1232" s="1"/>
      <c r="O1232" s="124"/>
      <c r="P1232" s="97"/>
      <c r="Q1232" s="12"/>
      <c r="R1232" s="12"/>
    </row>
    <row r="1233" spans="1:18" s="13" customFormat="1">
      <c r="A1233" s="1"/>
      <c r="B1233" s="1"/>
      <c r="C1233" s="1"/>
      <c r="D1233" s="5"/>
      <c r="E1233" s="1"/>
      <c r="F1233" s="1"/>
      <c r="G1233" s="1"/>
      <c r="H1233" s="1"/>
      <c r="I1233" s="1"/>
      <c r="J1233" s="1"/>
      <c r="K1233" s="1"/>
      <c r="L1233" s="1"/>
      <c r="M1233" s="1"/>
      <c r="N1233" s="1"/>
      <c r="O1233" s="124"/>
      <c r="P1233" s="97"/>
      <c r="Q1233" s="12"/>
      <c r="R1233" s="12"/>
    </row>
    <row r="1234" spans="1:18" s="13" customFormat="1">
      <c r="A1234" s="1"/>
      <c r="B1234" s="1"/>
      <c r="C1234" s="1"/>
      <c r="D1234" s="5"/>
      <c r="E1234" s="1"/>
      <c r="F1234" s="1"/>
      <c r="G1234" s="1"/>
      <c r="H1234" s="1"/>
      <c r="I1234" s="1"/>
      <c r="J1234" s="1"/>
      <c r="K1234" s="1"/>
      <c r="L1234" s="1"/>
      <c r="M1234" s="1"/>
      <c r="N1234" s="1"/>
      <c r="O1234" s="124"/>
      <c r="P1234" s="97"/>
      <c r="Q1234" s="12"/>
      <c r="R1234" s="12"/>
    </row>
    <row r="1235" spans="1:18" s="13" customFormat="1">
      <c r="A1235" s="1"/>
      <c r="B1235" s="1"/>
      <c r="C1235" s="1"/>
      <c r="D1235" s="5"/>
      <c r="E1235" s="1"/>
      <c r="F1235" s="1"/>
      <c r="G1235" s="1"/>
      <c r="H1235" s="1"/>
      <c r="I1235" s="1"/>
      <c r="J1235" s="1"/>
      <c r="K1235" s="1"/>
      <c r="L1235" s="1"/>
      <c r="M1235" s="1"/>
      <c r="N1235" s="1"/>
      <c r="O1235" s="124"/>
      <c r="P1235" s="97"/>
      <c r="Q1235" s="12"/>
      <c r="R1235" s="12"/>
    </row>
    <row r="1236" spans="1:18" s="13" customFormat="1">
      <c r="A1236" s="1"/>
      <c r="B1236" s="1"/>
      <c r="C1236" s="1"/>
      <c r="D1236" s="5"/>
      <c r="E1236" s="1"/>
      <c r="F1236" s="1"/>
      <c r="G1236" s="1"/>
      <c r="H1236" s="1"/>
      <c r="I1236" s="1"/>
      <c r="J1236" s="1"/>
      <c r="K1236" s="1"/>
      <c r="L1236" s="1"/>
      <c r="M1236" s="1"/>
      <c r="N1236" s="1"/>
      <c r="O1236" s="124"/>
      <c r="P1236" s="97"/>
      <c r="Q1236" s="12"/>
      <c r="R1236" s="12"/>
    </row>
    <row r="1237" spans="1:18" s="13" customFormat="1">
      <c r="A1237" s="1"/>
      <c r="B1237" s="1"/>
      <c r="C1237" s="1"/>
      <c r="D1237" s="5"/>
      <c r="E1237" s="1"/>
      <c r="F1237" s="1"/>
      <c r="G1237" s="1"/>
      <c r="H1237" s="1"/>
      <c r="I1237" s="1"/>
      <c r="J1237" s="1"/>
      <c r="K1237" s="1"/>
      <c r="L1237" s="1"/>
      <c r="M1237" s="1"/>
      <c r="N1237" s="1"/>
      <c r="O1237" s="124"/>
      <c r="P1237" s="97"/>
      <c r="Q1237" s="12"/>
      <c r="R1237" s="12"/>
    </row>
    <row r="1238" spans="1:18" s="13" customFormat="1">
      <c r="A1238" s="1"/>
      <c r="B1238" s="1"/>
      <c r="C1238" s="1"/>
      <c r="D1238" s="5"/>
      <c r="E1238" s="1"/>
      <c r="F1238" s="1"/>
      <c r="G1238" s="1"/>
      <c r="H1238" s="1"/>
      <c r="I1238" s="1"/>
      <c r="J1238" s="1"/>
      <c r="K1238" s="1"/>
      <c r="L1238" s="1"/>
      <c r="M1238" s="1"/>
      <c r="N1238" s="1"/>
      <c r="O1238" s="124"/>
      <c r="P1238" s="97"/>
      <c r="Q1238" s="12"/>
      <c r="R1238" s="12"/>
    </row>
    <row r="1239" spans="1:18" s="13" customFormat="1">
      <c r="A1239" s="1"/>
      <c r="B1239" s="1"/>
      <c r="C1239" s="1"/>
      <c r="D1239" s="5"/>
      <c r="E1239" s="1"/>
      <c r="F1239" s="1"/>
      <c r="G1239" s="1"/>
      <c r="H1239" s="1"/>
      <c r="I1239" s="1"/>
      <c r="J1239" s="1"/>
      <c r="K1239" s="1"/>
      <c r="L1239" s="1"/>
      <c r="M1239" s="1"/>
      <c r="N1239" s="1"/>
      <c r="O1239" s="124"/>
      <c r="P1239" s="97"/>
      <c r="Q1239" s="12"/>
      <c r="R1239" s="12"/>
    </row>
    <row r="1240" spans="1:18" s="13" customFormat="1">
      <c r="A1240" s="1"/>
      <c r="B1240" s="1"/>
      <c r="C1240" s="1"/>
      <c r="D1240" s="5"/>
      <c r="E1240" s="1"/>
      <c r="F1240" s="1"/>
      <c r="G1240" s="1"/>
      <c r="H1240" s="1"/>
      <c r="I1240" s="1"/>
      <c r="J1240" s="1"/>
      <c r="K1240" s="1"/>
      <c r="L1240" s="1"/>
      <c r="M1240" s="1"/>
      <c r="N1240" s="1"/>
      <c r="O1240" s="124"/>
      <c r="P1240" s="97"/>
      <c r="Q1240" s="12"/>
      <c r="R1240" s="12"/>
    </row>
    <row r="1241" spans="1:18" s="13" customFormat="1">
      <c r="A1241" s="1"/>
      <c r="B1241" s="1"/>
      <c r="C1241" s="1"/>
      <c r="D1241" s="5"/>
      <c r="E1241" s="1"/>
      <c r="F1241" s="1"/>
      <c r="G1241" s="1"/>
      <c r="H1241" s="1"/>
      <c r="I1241" s="1"/>
      <c r="J1241" s="1"/>
      <c r="K1241" s="1"/>
      <c r="L1241" s="1"/>
      <c r="M1241" s="1"/>
      <c r="N1241" s="1"/>
      <c r="O1241" s="124"/>
      <c r="P1241" s="97"/>
      <c r="Q1241" s="12"/>
      <c r="R1241" s="12"/>
    </row>
    <row r="1242" spans="1:18" s="13" customFormat="1">
      <c r="A1242" s="1"/>
      <c r="B1242" s="1"/>
      <c r="C1242" s="1"/>
      <c r="D1242" s="5"/>
      <c r="E1242" s="1"/>
      <c r="F1242" s="1"/>
      <c r="G1242" s="1"/>
      <c r="H1242" s="1"/>
      <c r="I1242" s="1"/>
      <c r="J1242" s="1"/>
      <c r="K1242" s="1"/>
      <c r="L1242" s="1"/>
      <c r="M1242" s="1"/>
      <c r="N1242" s="1"/>
      <c r="O1242" s="124"/>
      <c r="P1242" s="97"/>
      <c r="Q1242" s="12"/>
      <c r="R1242" s="12"/>
    </row>
    <row r="1243" spans="1:18" s="13" customFormat="1">
      <c r="A1243" s="1"/>
      <c r="B1243" s="1"/>
      <c r="C1243" s="1"/>
      <c r="D1243" s="5"/>
      <c r="E1243" s="1"/>
      <c r="F1243" s="1"/>
      <c r="G1243" s="1"/>
      <c r="H1243" s="1"/>
      <c r="I1243" s="1"/>
      <c r="J1243" s="1"/>
      <c r="K1243" s="1"/>
      <c r="L1243" s="1"/>
      <c r="M1243" s="1"/>
      <c r="N1243" s="1"/>
      <c r="O1243" s="124"/>
      <c r="P1243" s="97"/>
      <c r="Q1243" s="12"/>
      <c r="R1243" s="12"/>
    </row>
    <row r="1244" spans="1:18" s="13" customFormat="1">
      <c r="A1244" s="1"/>
      <c r="B1244" s="1"/>
      <c r="C1244" s="1"/>
      <c r="D1244" s="5"/>
      <c r="E1244" s="1"/>
      <c r="F1244" s="1"/>
      <c r="G1244" s="1"/>
      <c r="H1244" s="1"/>
      <c r="I1244" s="1"/>
      <c r="J1244" s="1"/>
      <c r="K1244" s="1"/>
      <c r="L1244" s="1"/>
      <c r="M1244" s="1"/>
      <c r="N1244" s="1"/>
      <c r="O1244" s="124"/>
      <c r="P1244" s="97"/>
      <c r="Q1244" s="12"/>
      <c r="R1244" s="12"/>
    </row>
    <row r="1245" spans="1:18" s="13" customFormat="1">
      <c r="A1245" s="1"/>
      <c r="B1245" s="1"/>
      <c r="C1245" s="1"/>
      <c r="D1245" s="5"/>
      <c r="E1245" s="1"/>
      <c r="F1245" s="1"/>
      <c r="G1245" s="1"/>
      <c r="H1245" s="1"/>
      <c r="I1245" s="1"/>
      <c r="J1245" s="1"/>
      <c r="K1245" s="1"/>
      <c r="L1245" s="1"/>
      <c r="M1245" s="1"/>
      <c r="N1245" s="1"/>
      <c r="O1245" s="124"/>
      <c r="P1245" s="97"/>
      <c r="Q1245" s="12"/>
      <c r="R1245" s="12"/>
    </row>
    <row r="1246" spans="1:18" s="13" customFormat="1">
      <c r="A1246" s="1"/>
      <c r="B1246" s="1"/>
      <c r="C1246" s="1"/>
      <c r="D1246" s="5"/>
      <c r="E1246" s="1"/>
      <c r="F1246" s="1"/>
      <c r="G1246" s="1"/>
      <c r="H1246" s="1"/>
      <c r="I1246" s="1"/>
      <c r="J1246" s="1"/>
      <c r="K1246" s="1"/>
      <c r="L1246" s="1"/>
      <c r="M1246" s="1"/>
      <c r="N1246" s="1"/>
      <c r="O1246" s="124"/>
      <c r="P1246" s="97"/>
      <c r="Q1246" s="12"/>
      <c r="R1246" s="12"/>
    </row>
    <row r="1247" spans="1:18" s="13" customFormat="1">
      <c r="A1247" s="1"/>
      <c r="B1247" s="1"/>
      <c r="C1247" s="1"/>
      <c r="D1247" s="5"/>
      <c r="E1247" s="1"/>
      <c r="F1247" s="1"/>
      <c r="G1247" s="1"/>
      <c r="H1247" s="1"/>
      <c r="I1247" s="1"/>
      <c r="J1247" s="1"/>
      <c r="K1247" s="1"/>
      <c r="L1247" s="1"/>
      <c r="M1247" s="1"/>
      <c r="N1247" s="1"/>
      <c r="O1247" s="124"/>
      <c r="P1247" s="97"/>
      <c r="Q1247" s="12"/>
      <c r="R1247" s="12"/>
    </row>
    <row r="1248" spans="1:18" s="13" customFormat="1">
      <c r="A1248" s="1"/>
      <c r="B1248" s="1"/>
      <c r="C1248" s="1"/>
      <c r="D1248" s="5"/>
      <c r="E1248" s="1"/>
      <c r="F1248" s="1"/>
      <c r="G1248" s="1"/>
      <c r="H1248" s="1"/>
      <c r="I1248" s="1"/>
      <c r="J1248" s="1"/>
      <c r="K1248" s="1"/>
      <c r="L1248" s="1"/>
      <c r="M1248" s="1"/>
      <c r="N1248" s="1"/>
      <c r="O1248" s="124"/>
      <c r="P1248" s="97"/>
      <c r="Q1248" s="12"/>
      <c r="R1248" s="12"/>
    </row>
    <row r="1249" spans="1:18" s="13" customFormat="1">
      <c r="A1249" s="1"/>
      <c r="B1249" s="1"/>
      <c r="C1249" s="1"/>
      <c r="D1249" s="5"/>
      <c r="E1249" s="1"/>
      <c r="F1249" s="1"/>
      <c r="G1249" s="1"/>
      <c r="H1249" s="1"/>
      <c r="I1249" s="1"/>
      <c r="J1249" s="1"/>
      <c r="K1249" s="1"/>
      <c r="L1249" s="1"/>
      <c r="M1249" s="1"/>
      <c r="N1249" s="1"/>
      <c r="O1249" s="124"/>
      <c r="P1249" s="97"/>
      <c r="Q1249" s="12"/>
      <c r="R1249" s="12"/>
    </row>
    <row r="1250" spans="1:18" s="13" customFormat="1">
      <c r="A1250" s="1"/>
      <c r="B1250" s="1"/>
      <c r="C1250" s="1"/>
      <c r="D1250" s="5"/>
      <c r="E1250" s="1"/>
      <c r="F1250" s="1"/>
      <c r="G1250" s="1"/>
      <c r="H1250" s="1"/>
      <c r="I1250" s="1"/>
      <c r="J1250" s="1"/>
      <c r="K1250" s="1"/>
      <c r="L1250" s="1"/>
      <c r="M1250" s="1"/>
      <c r="N1250" s="1"/>
      <c r="O1250" s="124"/>
      <c r="P1250" s="97"/>
      <c r="Q1250" s="12"/>
      <c r="R1250" s="12"/>
    </row>
    <row r="1251" spans="1:18" s="13" customFormat="1">
      <c r="A1251" s="1"/>
      <c r="B1251" s="1"/>
      <c r="C1251" s="1"/>
      <c r="D1251" s="5"/>
      <c r="E1251" s="1"/>
      <c r="F1251" s="1"/>
      <c r="G1251" s="1"/>
      <c r="H1251" s="1"/>
      <c r="I1251" s="1"/>
      <c r="J1251" s="1"/>
      <c r="K1251" s="1"/>
      <c r="L1251" s="1"/>
      <c r="M1251" s="1"/>
      <c r="N1251" s="1"/>
      <c r="O1251" s="124"/>
      <c r="P1251" s="97"/>
      <c r="Q1251" s="12"/>
      <c r="R1251" s="12"/>
    </row>
    <row r="1252" spans="1:18" s="13" customFormat="1">
      <c r="A1252" s="1"/>
      <c r="B1252" s="1"/>
      <c r="C1252" s="1"/>
      <c r="D1252" s="5"/>
      <c r="E1252" s="1"/>
      <c r="F1252" s="1"/>
      <c r="G1252" s="1"/>
      <c r="H1252" s="1"/>
      <c r="I1252" s="1"/>
      <c r="J1252" s="1"/>
      <c r="K1252" s="1"/>
      <c r="L1252" s="1"/>
      <c r="M1252" s="1"/>
      <c r="N1252" s="1"/>
      <c r="O1252" s="124"/>
      <c r="P1252" s="97"/>
      <c r="Q1252" s="12"/>
      <c r="R1252" s="12"/>
    </row>
    <row r="1253" spans="1:18" s="13" customFormat="1">
      <c r="A1253" s="1"/>
      <c r="B1253" s="1"/>
      <c r="C1253" s="1"/>
      <c r="D1253" s="5"/>
      <c r="E1253" s="1"/>
      <c r="F1253" s="1"/>
      <c r="G1253" s="1"/>
      <c r="H1253" s="1"/>
      <c r="I1253" s="1"/>
      <c r="J1253" s="1"/>
      <c r="K1253" s="1"/>
      <c r="L1253" s="1"/>
      <c r="M1253" s="1"/>
      <c r="N1253" s="1"/>
      <c r="O1253" s="124"/>
      <c r="P1253" s="97"/>
      <c r="Q1253" s="12"/>
      <c r="R1253" s="12"/>
    </row>
    <row r="1254" spans="1:18" s="13" customFormat="1">
      <c r="A1254" s="1"/>
      <c r="B1254" s="1"/>
      <c r="C1254" s="1"/>
      <c r="D1254" s="5"/>
      <c r="E1254" s="1"/>
      <c r="F1254" s="1"/>
      <c r="G1254" s="1"/>
      <c r="H1254" s="1"/>
      <c r="I1254" s="1"/>
      <c r="J1254" s="1"/>
      <c r="K1254" s="1"/>
      <c r="L1254" s="1"/>
      <c r="M1254" s="1"/>
      <c r="N1254" s="1"/>
      <c r="O1254" s="124"/>
      <c r="P1254" s="97"/>
      <c r="Q1254" s="12"/>
      <c r="R1254" s="12"/>
    </row>
    <row r="1255" spans="1:18" s="13" customFormat="1">
      <c r="A1255" s="1"/>
      <c r="B1255" s="1"/>
      <c r="C1255" s="1"/>
      <c r="D1255" s="5"/>
      <c r="E1255" s="1"/>
      <c r="F1255" s="1"/>
      <c r="G1255" s="1"/>
      <c r="H1255" s="1"/>
      <c r="I1255" s="1"/>
      <c r="J1255" s="1"/>
      <c r="K1255" s="1"/>
      <c r="L1255" s="1"/>
      <c r="M1255" s="1"/>
      <c r="N1255" s="1"/>
      <c r="O1255" s="124"/>
      <c r="P1255" s="97"/>
      <c r="Q1255" s="12"/>
      <c r="R1255" s="12"/>
    </row>
    <row r="1256" spans="1:18" s="13" customFormat="1">
      <c r="A1256" s="1"/>
      <c r="B1256" s="1"/>
      <c r="C1256" s="1"/>
      <c r="D1256" s="5"/>
      <c r="E1256" s="1"/>
      <c r="F1256" s="1"/>
      <c r="G1256" s="1"/>
      <c r="H1256" s="1"/>
      <c r="I1256" s="1"/>
      <c r="J1256" s="1"/>
      <c r="K1256" s="1"/>
      <c r="L1256" s="1"/>
      <c r="M1256" s="1"/>
      <c r="N1256" s="1"/>
      <c r="O1256" s="124"/>
      <c r="P1256" s="97"/>
      <c r="Q1256" s="12"/>
      <c r="R1256" s="12"/>
    </row>
    <row r="1257" spans="1:18" s="13" customFormat="1">
      <c r="A1257" s="1"/>
      <c r="B1257" s="1"/>
      <c r="C1257" s="1"/>
      <c r="D1257" s="5"/>
      <c r="E1257" s="1"/>
      <c r="F1257" s="1"/>
      <c r="G1257" s="1"/>
      <c r="H1257" s="1"/>
      <c r="I1257" s="1"/>
      <c r="J1257" s="1"/>
      <c r="K1257" s="1"/>
      <c r="L1257" s="1"/>
      <c r="M1257" s="1"/>
      <c r="N1257" s="1"/>
      <c r="O1257" s="124"/>
      <c r="P1257" s="97"/>
      <c r="Q1257" s="12"/>
      <c r="R1257" s="12"/>
    </row>
    <row r="1258" spans="1:18" s="13" customFormat="1">
      <c r="A1258" s="1"/>
      <c r="B1258" s="1"/>
      <c r="C1258" s="1"/>
      <c r="D1258" s="5"/>
      <c r="E1258" s="1"/>
      <c r="F1258" s="1"/>
      <c r="G1258" s="1"/>
      <c r="H1258" s="1"/>
      <c r="I1258" s="1"/>
      <c r="J1258" s="1"/>
      <c r="K1258" s="1"/>
      <c r="L1258" s="1"/>
      <c r="M1258" s="1"/>
      <c r="N1258" s="1"/>
      <c r="O1258" s="124"/>
      <c r="P1258" s="97"/>
      <c r="Q1258" s="12"/>
      <c r="R1258" s="12"/>
    </row>
    <row r="1259" spans="1:18" s="13" customFormat="1">
      <c r="A1259" s="1"/>
      <c r="B1259" s="1"/>
      <c r="C1259" s="1"/>
      <c r="D1259" s="5"/>
      <c r="E1259" s="1"/>
      <c r="F1259" s="1"/>
      <c r="G1259" s="1"/>
      <c r="H1259" s="1"/>
      <c r="I1259" s="1"/>
      <c r="J1259" s="1"/>
      <c r="K1259" s="1"/>
      <c r="L1259" s="1"/>
      <c r="M1259" s="1"/>
      <c r="N1259" s="1"/>
      <c r="O1259" s="124"/>
      <c r="P1259" s="97"/>
      <c r="Q1259" s="12"/>
      <c r="R1259" s="12"/>
    </row>
    <row r="1260" spans="1:18" s="13" customFormat="1">
      <c r="A1260" s="1"/>
      <c r="B1260" s="1"/>
      <c r="C1260" s="1"/>
      <c r="D1260" s="5"/>
      <c r="E1260" s="1"/>
      <c r="F1260" s="1"/>
      <c r="G1260" s="1"/>
      <c r="H1260" s="1"/>
      <c r="I1260" s="1"/>
      <c r="J1260" s="1"/>
      <c r="K1260" s="1"/>
      <c r="L1260" s="1"/>
      <c r="M1260" s="1"/>
      <c r="N1260" s="1"/>
      <c r="O1260" s="124"/>
      <c r="P1260" s="97"/>
      <c r="Q1260" s="12"/>
      <c r="R1260" s="12"/>
    </row>
    <row r="1261" spans="1:18" s="13" customFormat="1">
      <c r="A1261" s="1"/>
      <c r="B1261" s="1"/>
      <c r="C1261" s="1"/>
      <c r="D1261" s="5"/>
      <c r="E1261" s="1"/>
      <c r="F1261" s="1"/>
      <c r="G1261" s="1"/>
      <c r="H1261" s="1"/>
      <c r="I1261" s="1"/>
      <c r="J1261" s="1"/>
      <c r="K1261" s="1"/>
      <c r="L1261" s="1"/>
      <c r="M1261" s="1"/>
      <c r="N1261" s="1"/>
      <c r="O1261" s="124"/>
      <c r="P1261" s="97"/>
      <c r="Q1261" s="12"/>
      <c r="R1261" s="12"/>
    </row>
    <row r="1262" spans="1:18" s="13" customFormat="1">
      <c r="A1262" s="1"/>
      <c r="B1262" s="1"/>
      <c r="C1262" s="1"/>
      <c r="D1262" s="5"/>
      <c r="E1262" s="1"/>
      <c r="F1262" s="1"/>
      <c r="G1262" s="1"/>
      <c r="H1262" s="1"/>
      <c r="I1262" s="1"/>
      <c r="J1262" s="1"/>
      <c r="K1262" s="1"/>
      <c r="L1262" s="1"/>
      <c r="M1262" s="1"/>
      <c r="N1262" s="1"/>
      <c r="O1262" s="124"/>
      <c r="P1262" s="97"/>
      <c r="Q1262" s="12"/>
      <c r="R1262" s="12"/>
    </row>
    <row r="1263" spans="1:18" s="13" customFormat="1">
      <c r="A1263" s="1"/>
      <c r="B1263" s="1"/>
      <c r="C1263" s="1"/>
      <c r="D1263" s="5"/>
      <c r="E1263" s="1"/>
      <c r="F1263" s="1"/>
      <c r="G1263" s="1"/>
      <c r="H1263" s="1"/>
      <c r="I1263" s="1"/>
      <c r="J1263" s="1"/>
      <c r="K1263" s="1"/>
      <c r="L1263" s="1"/>
      <c r="M1263" s="1"/>
      <c r="N1263" s="1"/>
      <c r="O1263" s="124"/>
      <c r="P1263" s="97"/>
      <c r="Q1263" s="12"/>
      <c r="R1263" s="12"/>
    </row>
    <row r="1264" spans="1:18" s="13" customFormat="1">
      <c r="A1264" s="1"/>
      <c r="B1264" s="1"/>
      <c r="C1264" s="1"/>
      <c r="D1264" s="5"/>
      <c r="E1264" s="1"/>
      <c r="F1264" s="1"/>
      <c r="G1264" s="1"/>
      <c r="H1264" s="1"/>
      <c r="I1264" s="1"/>
      <c r="J1264" s="1"/>
      <c r="K1264" s="1"/>
      <c r="L1264" s="1"/>
      <c r="M1264" s="1"/>
      <c r="N1264" s="1"/>
      <c r="O1264" s="124"/>
      <c r="P1264" s="97"/>
      <c r="Q1264" s="12"/>
      <c r="R1264" s="12"/>
    </row>
    <row r="1265" spans="1:18" s="13" customFormat="1">
      <c r="A1265" s="1"/>
      <c r="B1265" s="1"/>
      <c r="C1265" s="1"/>
      <c r="D1265" s="5"/>
      <c r="E1265" s="1"/>
      <c r="F1265" s="1"/>
      <c r="G1265" s="1"/>
      <c r="H1265" s="1"/>
      <c r="I1265" s="1"/>
      <c r="J1265" s="1"/>
      <c r="K1265" s="1"/>
      <c r="L1265" s="1"/>
      <c r="M1265" s="1"/>
      <c r="N1265" s="1"/>
      <c r="O1265" s="124"/>
      <c r="P1265" s="97"/>
      <c r="Q1265" s="12"/>
      <c r="R1265" s="12"/>
    </row>
    <row r="1266" spans="1:18" s="13" customFormat="1">
      <c r="A1266" s="1"/>
      <c r="B1266" s="1"/>
      <c r="C1266" s="1"/>
      <c r="D1266" s="5"/>
      <c r="E1266" s="1"/>
      <c r="F1266" s="1"/>
      <c r="G1266" s="1"/>
      <c r="H1266" s="1"/>
      <c r="I1266" s="1"/>
      <c r="J1266" s="1"/>
      <c r="K1266" s="1"/>
      <c r="L1266" s="1"/>
      <c r="M1266" s="1"/>
      <c r="N1266" s="1"/>
      <c r="O1266" s="124"/>
      <c r="P1266" s="97"/>
      <c r="Q1266" s="12"/>
      <c r="R1266" s="12"/>
    </row>
    <row r="1267" spans="1:18" s="13" customFormat="1">
      <c r="A1267" s="1"/>
      <c r="B1267" s="1"/>
      <c r="C1267" s="1"/>
      <c r="D1267" s="5"/>
      <c r="E1267" s="1"/>
      <c r="F1267" s="1"/>
      <c r="G1267" s="1"/>
      <c r="H1267" s="1"/>
      <c r="I1267" s="1"/>
      <c r="J1267" s="1"/>
      <c r="K1267" s="1"/>
      <c r="L1267" s="1"/>
      <c r="M1267" s="1"/>
      <c r="N1267" s="1"/>
      <c r="O1267" s="124"/>
      <c r="P1267" s="97"/>
      <c r="Q1267" s="12"/>
      <c r="R1267" s="12"/>
    </row>
    <row r="1268" spans="1:18" s="13" customFormat="1">
      <c r="A1268" s="1"/>
      <c r="B1268" s="1"/>
      <c r="C1268" s="1"/>
      <c r="D1268" s="5"/>
      <c r="E1268" s="1"/>
      <c r="F1268" s="1"/>
      <c r="G1268" s="1"/>
      <c r="H1268" s="1"/>
      <c r="I1268" s="1"/>
      <c r="J1268" s="1"/>
      <c r="K1268" s="1"/>
      <c r="L1268" s="1"/>
      <c r="M1268" s="1"/>
      <c r="N1268" s="1"/>
      <c r="O1268" s="124"/>
      <c r="P1268" s="97"/>
      <c r="Q1268" s="12"/>
      <c r="R1268" s="12"/>
    </row>
    <row r="1269" spans="1:18" s="13" customFormat="1">
      <c r="A1269" s="1"/>
      <c r="B1269" s="1"/>
      <c r="C1269" s="1"/>
      <c r="D1269" s="5"/>
      <c r="E1269" s="1"/>
      <c r="F1269" s="1"/>
      <c r="G1269" s="1"/>
      <c r="H1269" s="1"/>
      <c r="I1269" s="1"/>
      <c r="J1269" s="1"/>
      <c r="K1269" s="1"/>
      <c r="L1269" s="1"/>
      <c r="M1269" s="1"/>
      <c r="N1269" s="1"/>
      <c r="O1269" s="124"/>
      <c r="P1269" s="97"/>
      <c r="Q1269" s="12"/>
      <c r="R1269" s="12"/>
    </row>
    <row r="1270" spans="1:18" s="13" customFormat="1">
      <c r="A1270" s="1"/>
      <c r="B1270" s="1"/>
      <c r="C1270" s="1"/>
      <c r="D1270" s="5"/>
      <c r="E1270" s="1"/>
      <c r="F1270" s="1"/>
      <c r="G1270" s="1"/>
      <c r="H1270" s="1"/>
      <c r="I1270" s="1"/>
      <c r="J1270" s="1"/>
      <c r="K1270" s="1"/>
      <c r="L1270" s="1"/>
      <c r="M1270" s="1"/>
      <c r="N1270" s="1"/>
      <c r="O1270" s="124"/>
      <c r="P1270" s="97"/>
      <c r="Q1270" s="12"/>
      <c r="R1270" s="12"/>
    </row>
    <row r="1271" spans="1:18" s="13" customFormat="1">
      <c r="A1271" s="1"/>
      <c r="B1271" s="1"/>
      <c r="C1271" s="1"/>
      <c r="D1271" s="5"/>
      <c r="E1271" s="1"/>
      <c r="F1271" s="1"/>
      <c r="G1271" s="1"/>
      <c r="H1271" s="1"/>
      <c r="I1271" s="1"/>
      <c r="J1271" s="1"/>
      <c r="K1271" s="1"/>
      <c r="L1271" s="1"/>
      <c r="M1271" s="1"/>
      <c r="N1271" s="1"/>
      <c r="O1271" s="124"/>
      <c r="P1271" s="97"/>
      <c r="Q1271" s="12"/>
      <c r="R1271" s="12"/>
    </row>
    <row r="1272" spans="1:18" s="13" customFormat="1">
      <c r="A1272" s="1"/>
      <c r="B1272" s="1"/>
      <c r="C1272" s="1"/>
      <c r="D1272" s="5"/>
      <c r="E1272" s="1"/>
      <c r="F1272" s="1"/>
      <c r="G1272" s="1"/>
      <c r="H1272" s="1"/>
      <c r="I1272" s="1"/>
      <c r="J1272" s="1"/>
      <c r="K1272" s="1"/>
      <c r="L1272" s="1"/>
      <c r="M1272" s="1"/>
      <c r="N1272" s="1"/>
      <c r="O1272" s="124"/>
      <c r="P1272" s="97"/>
      <c r="Q1272" s="12"/>
      <c r="R1272" s="12"/>
    </row>
    <row r="1273" spans="1:18" s="13" customFormat="1">
      <c r="A1273" s="1"/>
      <c r="B1273" s="1"/>
      <c r="C1273" s="1"/>
      <c r="D1273" s="5"/>
      <c r="E1273" s="1"/>
      <c r="F1273" s="1"/>
      <c r="G1273" s="1"/>
      <c r="H1273" s="1"/>
      <c r="I1273" s="1"/>
      <c r="J1273" s="1"/>
      <c r="K1273" s="1"/>
      <c r="L1273" s="1"/>
      <c r="M1273" s="1"/>
      <c r="N1273" s="1"/>
      <c r="O1273" s="124"/>
      <c r="P1273" s="97"/>
      <c r="Q1273" s="12"/>
      <c r="R1273" s="12"/>
    </row>
    <row r="1274" spans="1:18" s="13" customFormat="1">
      <c r="A1274" s="1"/>
      <c r="B1274" s="1"/>
      <c r="C1274" s="1"/>
      <c r="D1274" s="5"/>
      <c r="E1274" s="1"/>
      <c r="F1274" s="1"/>
      <c r="G1274" s="1"/>
      <c r="H1274" s="1"/>
      <c r="I1274" s="1"/>
      <c r="J1274" s="1"/>
      <c r="K1274" s="1"/>
      <c r="L1274" s="1"/>
      <c r="M1274" s="1"/>
      <c r="N1274" s="1"/>
      <c r="O1274" s="124"/>
      <c r="P1274" s="97"/>
      <c r="Q1274" s="12"/>
      <c r="R1274" s="12"/>
    </row>
    <row r="1275" spans="1:18" s="13" customFormat="1">
      <c r="A1275" s="1"/>
      <c r="B1275" s="1"/>
      <c r="C1275" s="1"/>
      <c r="D1275" s="5"/>
      <c r="E1275" s="1"/>
      <c r="F1275" s="1"/>
      <c r="G1275" s="1"/>
      <c r="H1275" s="1"/>
      <c r="I1275" s="1"/>
      <c r="J1275" s="1"/>
      <c r="K1275" s="1"/>
      <c r="L1275" s="1"/>
      <c r="M1275" s="1"/>
      <c r="N1275" s="1"/>
      <c r="O1275" s="124"/>
      <c r="P1275" s="97"/>
      <c r="Q1275" s="12"/>
      <c r="R1275" s="12"/>
    </row>
    <row r="1276" spans="1:18" s="13" customFormat="1">
      <c r="A1276" s="1"/>
      <c r="B1276" s="1"/>
      <c r="C1276" s="1"/>
      <c r="D1276" s="5"/>
      <c r="E1276" s="1"/>
      <c r="F1276" s="1"/>
      <c r="G1276" s="1"/>
      <c r="H1276" s="1"/>
      <c r="I1276" s="1"/>
      <c r="J1276" s="1"/>
      <c r="K1276" s="1"/>
      <c r="L1276" s="1"/>
      <c r="M1276" s="1"/>
      <c r="N1276" s="1"/>
      <c r="O1276" s="124"/>
      <c r="P1276" s="97"/>
      <c r="Q1276" s="12"/>
      <c r="R1276" s="12"/>
    </row>
    <row r="1277" spans="1:18" s="13" customFormat="1">
      <c r="A1277" s="1"/>
      <c r="B1277" s="1"/>
      <c r="C1277" s="1"/>
      <c r="D1277" s="5"/>
      <c r="E1277" s="1"/>
      <c r="F1277" s="1"/>
      <c r="G1277" s="1"/>
      <c r="H1277" s="1"/>
      <c r="I1277" s="1"/>
      <c r="J1277" s="1"/>
      <c r="K1277" s="1"/>
      <c r="L1277" s="1"/>
      <c r="M1277" s="1"/>
      <c r="N1277" s="1"/>
      <c r="O1277" s="124"/>
      <c r="P1277" s="97"/>
      <c r="Q1277" s="12"/>
      <c r="R1277" s="12"/>
    </row>
    <row r="1278" spans="1:18" s="13" customFormat="1">
      <c r="A1278" s="1"/>
      <c r="B1278" s="1"/>
      <c r="C1278" s="1"/>
      <c r="D1278" s="5"/>
      <c r="E1278" s="1"/>
      <c r="F1278" s="1"/>
      <c r="G1278" s="1"/>
      <c r="H1278" s="1"/>
      <c r="I1278" s="1"/>
      <c r="J1278" s="1"/>
      <c r="K1278" s="1"/>
      <c r="L1278" s="1"/>
      <c r="M1278" s="1"/>
      <c r="N1278" s="1"/>
      <c r="O1278" s="124"/>
      <c r="P1278" s="97"/>
      <c r="Q1278" s="12"/>
      <c r="R1278" s="12"/>
    </row>
    <row r="1279" spans="1:18" s="13" customFormat="1">
      <c r="A1279" s="1"/>
      <c r="B1279" s="1"/>
      <c r="C1279" s="1"/>
      <c r="D1279" s="5"/>
      <c r="E1279" s="1"/>
      <c r="F1279" s="1"/>
      <c r="G1279" s="1"/>
      <c r="H1279" s="1"/>
      <c r="I1279" s="1"/>
      <c r="J1279" s="1"/>
      <c r="K1279" s="1"/>
      <c r="L1279" s="1"/>
      <c r="M1279" s="1"/>
      <c r="N1279" s="1"/>
      <c r="O1279" s="124"/>
      <c r="P1279" s="97"/>
      <c r="Q1279" s="12"/>
      <c r="R1279" s="12"/>
    </row>
    <row r="1280" spans="1:18" s="13" customFormat="1">
      <c r="A1280" s="1"/>
      <c r="B1280" s="1"/>
      <c r="C1280" s="1"/>
      <c r="D1280" s="5"/>
      <c r="E1280" s="1"/>
      <c r="F1280" s="1"/>
      <c r="G1280" s="1"/>
      <c r="H1280" s="1"/>
      <c r="I1280" s="1"/>
      <c r="J1280" s="1"/>
      <c r="K1280" s="1"/>
      <c r="L1280" s="1"/>
      <c r="M1280" s="1"/>
      <c r="N1280" s="1"/>
      <c r="O1280" s="124"/>
      <c r="P1280" s="97"/>
      <c r="Q1280" s="12"/>
      <c r="R1280" s="12"/>
    </row>
    <row r="1281" spans="1:18" s="13" customFormat="1">
      <c r="A1281" s="1"/>
      <c r="B1281" s="1"/>
      <c r="C1281" s="1"/>
      <c r="D1281" s="5"/>
      <c r="E1281" s="1"/>
      <c r="F1281" s="1"/>
      <c r="G1281" s="1"/>
      <c r="H1281" s="1"/>
      <c r="I1281" s="1"/>
      <c r="J1281" s="1"/>
      <c r="K1281" s="1"/>
      <c r="L1281" s="1"/>
      <c r="M1281" s="1"/>
      <c r="N1281" s="1"/>
      <c r="O1281" s="124"/>
      <c r="P1281" s="97"/>
      <c r="Q1281" s="12"/>
      <c r="R1281" s="12"/>
    </row>
    <row r="1282" spans="1:18" s="13" customFormat="1">
      <c r="A1282" s="1"/>
      <c r="B1282" s="1"/>
      <c r="C1282" s="1"/>
      <c r="D1282" s="5"/>
      <c r="E1282" s="1"/>
      <c r="F1282" s="1"/>
      <c r="G1282" s="1"/>
      <c r="H1282" s="1"/>
      <c r="I1282" s="1"/>
      <c r="J1282" s="1"/>
      <c r="K1282" s="1"/>
      <c r="L1282" s="1"/>
      <c r="M1282" s="1"/>
      <c r="N1282" s="1"/>
      <c r="O1282" s="124"/>
      <c r="P1282" s="97"/>
      <c r="Q1282" s="12"/>
      <c r="R1282" s="12"/>
    </row>
    <row r="1283" spans="1:18" s="13" customFormat="1">
      <c r="A1283" s="1"/>
      <c r="B1283" s="1"/>
      <c r="C1283" s="1"/>
      <c r="D1283" s="5"/>
      <c r="E1283" s="1"/>
      <c r="F1283" s="1"/>
      <c r="G1283" s="1"/>
      <c r="H1283" s="1"/>
      <c r="I1283" s="1"/>
      <c r="J1283" s="1"/>
      <c r="K1283" s="1"/>
      <c r="L1283" s="1"/>
      <c r="M1283" s="1"/>
      <c r="N1283" s="1"/>
      <c r="O1283" s="124"/>
      <c r="P1283" s="97"/>
      <c r="Q1283" s="12"/>
      <c r="R1283" s="12"/>
    </row>
    <row r="1284" spans="1:18" s="13" customFormat="1">
      <c r="A1284" s="1"/>
      <c r="B1284" s="1"/>
      <c r="C1284" s="1"/>
      <c r="D1284" s="5"/>
      <c r="E1284" s="1"/>
      <c r="F1284" s="1"/>
      <c r="G1284" s="1"/>
      <c r="H1284" s="1"/>
      <c r="I1284" s="1"/>
      <c r="J1284" s="1"/>
      <c r="K1284" s="1"/>
      <c r="L1284" s="1"/>
      <c r="M1284" s="1"/>
      <c r="N1284" s="1"/>
      <c r="O1284" s="124"/>
      <c r="P1284" s="97"/>
      <c r="Q1284" s="12"/>
      <c r="R1284" s="12"/>
    </row>
    <row r="1285" spans="1:18" s="13" customFormat="1">
      <c r="A1285" s="1"/>
      <c r="B1285" s="1"/>
      <c r="C1285" s="1"/>
      <c r="D1285" s="5"/>
      <c r="E1285" s="1"/>
      <c r="F1285" s="1"/>
      <c r="G1285" s="1"/>
      <c r="H1285" s="1"/>
      <c r="I1285" s="1"/>
      <c r="J1285" s="1"/>
      <c r="K1285" s="1"/>
      <c r="L1285" s="1"/>
      <c r="M1285" s="1"/>
      <c r="N1285" s="1"/>
      <c r="O1285" s="124"/>
      <c r="P1285" s="97"/>
      <c r="Q1285" s="12"/>
      <c r="R1285" s="12"/>
    </row>
    <row r="1286" spans="1:18" s="13" customFormat="1">
      <c r="A1286" s="1"/>
      <c r="B1286" s="1"/>
      <c r="C1286" s="1"/>
      <c r="D1286" s="5"/>
      <c r="E1286" s="1"/>
      <c r="F1286" s="1"/>
      <c r="G1286" s="1"/>
      <c r="H1286" s="1"/>
      <c r="I1286" s="1"/>
      <c r="J1286" s="1"/>
      <c r="K1286" s="1"/>
      <c r="L1286" s="1"/>
      <c r="M1286" s="1"/>
      <c r="N1286" s="1"/>
      <c r="O1286" s="124"/>
      <c r="P1286" s="97"/>
      <c r="Q1286" s="12"/>
      <c r="R1286" s="12"/>
    </row>
    <row r="1287" spans="1:18" s="13" customFormat="1">
      <c r="A1287" s="1"/>
      <c r="B1287" s="1"/>
      <c r="C1287" s="1"/>
      <c r="D1287" s="5"/>
      <c r="E1287" s="1"/>
      <c r="F1287" s="1"/>
      <c r="G1287" s="1"/>
      <c r="H1287" s="1"/>
      <c r="I1287" s="1"/>
      <c r="J1287" s="1"/>
      <c r="K1287" s="1"/>
      <c r="L1287" s="1"/>
      <c r="M1287" s="1"/>
      <c r="N1287" s="1"/>
      <c r="O1287" s="124"/>
      <c r="P1287" s="97"/>
      <c r="Q1287" s="12"/>
      <c r="R1287" s="12"/>
    </row>
    <row r="1288" spans="1:18" s="13" customFormat="1">
      <c r="A1288" s="1"/>
      <c r="B1288" s="1"/>
      <c r="C1288" s="1"/>
      <c r="D1288" s="5"/>
      <c r="E1288" s="1"/>
      <c r="F1288" s="1"/>
      <c r="G1288" s="1"/>
      <c r="H1288" s="1"/>
      <c r="I1288" s="1"/>
      <c r="J1288" s="1"/>
      <c r="K1288" s="1"/>
      <c r="L1288" s="1"/>
      <c r="M1288" s="1"/>
      <c r="N1288" s="1"/>
      <c r="O1288" s="124"/>
      <c r="P1288" s="97"/>
      <c r="Q1288" s="12"/>
      <c r="R1288" s="12"/>
    </row>
    <row r="1289" spans="1:18" s="13" customFormat="1">
      <c r="A1289" s="1"/>
      <c r="B1289" s="1"/>
      <c r="C1289" s="1"/>
      <c r="D1289" s="5"/>
      <c r="E1289" s="1"/>
      <c r="F1289" s="1"/>
      <c r="G1289" s="1"/>
      <c r="H1289" s="1"/>
      <c r="I1289" s="1"/>
      <c r="J1289" s="1"/>
      <c r="K1289" s="1"/>
      <c r="L1289" s="1"/>
      <c r="M1289" s="1"/>
      <c r="N1289" s="1"/>
      <c r="O1289" s="124"/>
      <c r="P1289" s="97"/>
      <c r="Q1289" s="12"/>
      <c r="R1289" s="12"/>
    </row>
    <row r="1290" spans="1:18" s="13" customFormat="1">
      <c r="A1290" s="1"/>
      <c r="B1290" s="1"/>
      <c r="C1290" s="1"/>
      <c r="D1290" s="5"/>
      <c r="E1290" s="1"/>
      <c r="F1290" s="1"/>
      <c r="G1290" s="1"/>
      <c r="H1290" s="1"/>
      <c r="I1290" s="1"/>
      <c r="J1290" s="1"/>
      <c r="K1290" s="1"/>
      <c r="L1290" s="1"/>
      <c r="M1290" s="1"/>
      <c r="N1290" s="1"/>
      <c r="O1290" s="124"/>
      <c r="P1290" s="97"/>
      <c r="Q1290" s="12"/>
      <c r="R1290" s="12"/>
    </row>
    <row r="1291" spans="1:18" s="13" customFormat="1">
      <c r="A1291" s="1"/>
      <c r="B1291" s="1"/>
      <c r="C1291" s="1"/>
      <c r="D1291" s="5"/>
      <c r="E1291" s="1"/>
      <c r="F1291" s="1"/>
      <c r="G1291" s="1"/>
      <c r="H1291" s="1"/>
      <c r="I1291" s="1"/>
      <c r="J1291" s="1"/>
      <c r="K1291" s="1"/>
      <c r="L1291" s="1"/>
      <c r="M1291" s="1"/>
      <c r="N1291" s="1"/>
      <c r="O1291" s="124"/>
      <c r="P1291" s="97"/>
      <c r="Q1291" s="12"/>
      <c r="R1291" s="12"/>
    </row>
    <row r="1292" spans="1:18" s="13" customFormat="1">
      <c r="A1292" s="1"/>
      <c r="B1292" s="1"/>
      <c r="C1292" s="1"/>
      <c r="D1292" s="5"/>
      <c r="E1292" s="1"/>
      <c r="F1292" s="1"/>
      <c r="G1292" s="1"/>
      <c r="H1292" s="1"/>
      <c r="I1292" s="1"/>
      <c r="J1292" s="1"/>
      <c r="K1292" s="1"/>
      <c r="L1292" s="1"/>
      <c r="M1292" s="1"/>
      <c r="N1292" s="1"/>
      <c r="O1292" s="124"/>
      <c r="P1292" s="97"/>
      <c r="Q1292" s="12"/>
      <c r="R1292" s="12"/>
    </row>
    <row r="1293" spans="1:18" s="13" customFormat="1">
      <c r="A1293" s="1"/>
      <c r="B1293" s="1"/>
      <c r="C1293" s="1"/>
      <c r="D1293" s="5"/>
      <c r="E1293" s="1"/>
      <c r="F1293" s="1"/>
      <c r="G1293" s="1"/>
      <c r="H1293" s="1"/>
      <c r="I1293" s="1"/>
      <c r="J1293" s="1"/>
      <c r="K1293" s="1"/>
      <c r="L1293" s="1"/>
      <c r="M1293" s="1"/>
      <c r="N1293" s="1"/>
      <c r="O1293" s="124"/>
      <c r="P1293" s="97"/>
      <c r="Q1293" s="12"/>
      <c r="R1293" s="12"/>
    </row>
    <row r="1294" spans="1:18" s="13" customFormat="1">
      <c r="A1294" s="1"/>
      <c r="B1294" s="1"/>
      <c r="C1294" s="1"/>
      <c r="D1294" s="5"/>
      <c r="E1294" s="1"/>
      <c r="F1294" s="1"/>
      <c r="G1294" s="1"/>
      <c r="H1294" s="1"/>
      <c r="I1294" s="1"/>
      <c r="J1294" s="1"/>
      <c r="K1294" s="1"/>
      <c r="L1294" s="1"/>
      <c r="M1294" s="1"/>
      <c r="N1294" s="1"/>
      <c r="O1294" s="124"/>
      <c r="P1294" s="97"/>
      <c r="Q1294" s="12"/>
      <c r="R1294" s="12"/>
    </row>
    <row r="1295" spans="1:18" s="13" customFormat="1">
      <c r="A1295" s="1"/>
      <c r="B1295" s="1"/>
      <c r="C1295" s="1"/>
      <c r="D1295" s="5"/>
      <c r="E1295" s="1"/>
      <c r="F1295" s="1"/>
      <c r="G1295" s="1"/>
      <c r="H1295" s="1"/>
      <c r="I1295" s="1"/>
      <c r="J1295" s="1"/>
      <c r="K1295" s="1"/>
      <c r="L1295" s="1"/>
      <c r="M1295" s="1"/>
      <c r="N1295" s="1"/>
      <c r="O1295" s="124"/>
      <c r="P1295" s="97"/>
      <c r="Q1295" s="12"/>
      <c r="R1295" s="12"/>
    </row>
    <row r="1296" spans="1:18" s="13" customFormat="1">
      <c r="A1296" s="1"/>
      <c r="B1296" s="1"/>
      <c r="C1296" s="1"/>
      <c r="D1296" s="5"/>
      <c r="E1296" s="1"/>
      <c r="F1296" s="1"/>
      <c r="G1296" s="1"/>
      <c r="H1296" s="1"/>
      <c r="I1296" s="1"/>
      <c r="J1296" s="1"/>
      <c r="K1296" s="1"/>
      <c r="L1296" s="1"/>
      <c r="M1296" s="1"/>
      <c r="N1296" s="1"/>
      <c r="O1296" s="124"/>
      <c r="P1296" s="97"/>
      <c r="Q1296" s="12"/>
      <c r="R1296" s="12"/>
    </row>
    <row r="1297" spans="1:18" s="13" customFormat="1">
      <c r="A1297" s="1"/>
      <c r="B1297" s="1"/>
      <c r="C1297" s="1"/>
      <c r="D1297" s="5"/>
      <c r="E1297" s="1"/>
      <c r="F1297" s="1"/>
      <c r="G1297" s="1"/>
      <c r="H1297" s="1"/>
      <c r="I1297" s="1"/>
      <c r="J1297" s="1"/>
      <c r="K1297" s="1"/>
      <c r="L1297" s="1"/>
      <c r="M1297" s="1"/>
      <c r="N1297" s="1"/>
      <c r="O1297" s="124"/>
      <c r="P1297" s="97"/>
      <c r="Q1297" s="12"/>
      <c r="R1297" s="12"/>
    </row>
    <row r="1298" spans="1:18" s="13" customFormat="1">
      <c r="A1298" s="1"/>
      <c r="B1298" s="1"/>
      <c r="C1298" s="1"/>
      <c r="D1298" s="5"/>
      <c r="E1298" s="1"/>
      <c r="F1298" s="1"/>
      <c r="G1298" s="1"/>
      <c r="H1298" s="1"/>
      <c r="I1298" s="1"/>
      <c r="J1298" s="1"/>
      <c r="K1298" s="1"/>
      <c r="L1298" s="1"/>
      <c r="M1298" s="1"/>
      <c r="N1298" s="1"/>
      <c r="O1298" s="124"/>
      <c r="P1298" s="97"/>
      <c r="Q1298" s="12"/>
      <c r="R1298" s="12"/>
    </row>
    <row r="1299" spans="1:18" s="13" customFormat="1">
      <c r="A1299" s="1"/>
      <c r="B1299" s="1"/>
      <c r="C1299" s="1"/>
      <c r="D1299" s="5"/>
      <c r="E1299" s="1"/>
      <c r="F1299" s="1"/>
      <c r="G1299" s="1"/>
      <c r="H1299" s="1"/>
      <c r="I1299" s="1"/>
      <c r="J1299" s="1"/>
      <c r="K1299" s="1"/>
      <c r="L1299" s="1"/>
      <c r="M1299" s="1"/>
      <c r="N1299" s="1"/>
      <c r="O1299" s="124"/>
      <c r="P1299" s="97"/>
      <c r="Q1299" s="12"/>
      <c r="R1299" s="12"/>
    </row>
    <row r="1300" spans="1:18" s="13" customFormat="1">
      <c r="A1300" s="1"/>
      <c r="B1300" s="1"/>
      <c r="C1300" s="1"/>
      <c r="D1300" s="5"/>
      <c r="E1300" s="1"/>
      <c r="F1300" s="1"/>
      <c r="G1300" s="1"/>
      <c r="H1300" s="1"/>
      <c r="I1300" s="1"/>
      <c r="J1300" s="1"/>
      <c r="K1300" s="1"/>
      <c r="L1300" s="1"/>
      <c r="M1300" s="1"/>
      <c r="N1300" s="1"/>
      <c r="O1300" s="124"/>
      <c r="P1300" s="97"/>
      <c r="Q1300" s="12"/>
      <c r="R1300" s="12"/>
    </row>
    <row r="1301" spans="1:18" s="13" customFormat="1">
      <c r="A1301" s="1"/>
      <c r="B1301" s="1"/>
      <c r="C1301" s="1"/>
      <c r="D1301" s="5"/>
      <c r="E1301" s="1"/>
      <c r="F1301" s="1"/>
      <c r="G1301" s="1"/>
      <c r="H1301" s="1"/>
      <c r="I1301" s="1"/>
      <c r="J1301" s="1"/>
      <c r="K1301" s="1"/>
      <c r="L1301" s="1"/>
      <c r="M1301" s="1"/>
      <c r="N1301" s="1"/>
      <c r="O1301" s="124"/>
      <c r="P1301" s="97"/>
      <c r="Q1301" s="12"/>
      <c r="R1301" s="12"/>
    </row>
    <row r="1302" spans="1:18" s="13" customFormat="1">
      <c r="A1302" s="1"/>
      <c r="B1302" s="1"/>
      <c r="C1302" s="1"/>
      <c r="D1302" s="5"/>
      <c r="E1302" s="1"/>
      <c r="F1302" s="1"/>
      <c r="G1302" s="1"/>
      <c r="H1302" s="1"/>
      <c r="I1302" s="1"/>
      <c r="J1302" s="1"/>
      <c r="K1302" s="1"/>
      <c r="L1302" s="1"/>
      <c r="M1302" s="1"/>
      <c r="N1302" s="1"/>
      <c r="O1302" s="124"/>
      <c r="P1302" s="97"/>
      <c r="Q1302" s="12"/>
      <c r="R1302" s="12"/>
    </row>
    <row r="1303" spans="1:18" s="13" customFormat="1">
      <c r="A1303" s="1"/>
      <c r="B1303" s="1"/>
      <c r="C1303" s="1"/>
      <c r="D1303" s="5"/>
      <c r="E1303" s="1"/>
      <c r="F1303" s="1"/>
      <c r="G1303" s="1"/>
      <c r="H1303" s="1"/>
      <c r="I1303" s="1"/>
      <c r="J1303" s="1"/>
      <c r="K1303" s="1"/>
      <c r="L1303" s="1"/>
      <c r="M1303" s="1"/>
      <c r="N1303" s="1"/>
      <c r="O1303" s="124"/>
      <c r="P1303" s="97"/>
      <c r="Q1303" s="12"/>
      <c r="R1303" s="12"/>
    </row>
    <row r="1304" spans="1:18" s="13" customFormat="1">
      <c r="A1304" s="1"/>
      <c r="B1304" s="1"/>
      <c r="C1304" s="1"/>
      <c r="D1304" s="5"/>
      <c r="E1304" s="1"/>
      <c r="F1304" s="1"/>
      <c r="G1304" s="1"/>
      <c r="H1304" s="1"/>
      <c r="I1304" s="1"/>
      <c r="J1304" s="1"/>
      <c r="K1304" s="1"/>
      <c r="L1304" s="1"/>
      <c r="M1304" s="1"/>
      <c r="N1304" s="1"/>
      <c r="O1304" s="124"/>
      <c r="P1304" s="97"/>
      <c r="Q1304" s="12"/>
      <c r="R1304" s="12"/>
    </row>
    <row r="1305" spans="1:18" s="13" customFormat="1">
      <c r="A1305" s="1"/>
      <c r="B1305" s="1"/>
      <c r="C1305" s="1"/>
      <c r="D1305" s="5"/>
      <c r="E1305" s="1"/>
      <c r="F1305" s="1"/>
      <c r="G1305" s="1"/>
      <c r="H1305" s="1"/>
      <c r="I1305" s="1"/>
      <c r="J1305" s="1"/>
      <c r="K1305" s="1"/>
      <c r="L1305" s="1"/>
      <c r="M1305" s="1"/>
      <c r="N1305" s="1"/>
      <c r="O1305" s="124"/>
      <c r="P1305" s="97"/>
      <c r="Q1305" s="12"/>
      <c r="R1305" s="12"/>
    </row>
    <row r="1306" spans="1:18" s="13" customFormat="1">
      <c r="A1306" s="1"/>
      <c r="B1306" s="1"/>
      <c r="C1306" s="1"/>
      <c r="D1306" s="5"/>
      <c r="E1306" s="1"/>
      <c r="F1306" s="1"/>
      <c r="G1306" s="1"/>
      <c r="H1306" s="1"/>
      <c r="I1306" s="1"/>
      <c r="J1306" s="1"/>
      <c r="K1306" s="1"/>
      <c r="L1306" s="1"/>
      <c r="M1306" s="1"/>
      <c r="N1306" s="1"/>
      <c r="O1306" s="124"/>
      <c r="P1306" s="97"/>
      <c r="Q1306" s="12"/>
      <c r="R1306" s="12"/>
    </row>
    <row r="1307" spans="1:18" s="13" customFormat="1">
      <c r="A1307" s="1"/>
      <c r="B1307" s="1"/>
      <c r="C1307" s="1"/>
      <c r="D1307" s="5"/>
      <c r="E1307" s="1"/>
      <c r="F1307" s="1"/>
      <c r="G1307" s="1"/>
      <c r="H1307" s="1"/>
      <c r="I1307" s="1"/>
      <c r="J1307" s="1"/>
      <c r="K1307" s="1"/>
      <c r="L1307" s="1"/>
      <c r="M1307" s="1"/>
      <c r="N1307" s="1"/>
      <c r="O1307" s="124"/>
      <c r="P1307" s="97"/>
      <c r="Q1307" s="12"/>
      <c r="R1307" s="12"/>
    </row>
    <row r="1308" spans="1:18" s="13" customFormat="1">
      <c r="A1308" s="1"/>
      <c r="B1308" s="1"/>
      <c r="C1308" s="1"/>
      <c r="D1308" s="5"/>
      <c r="E1308" s="1"/>
      <c r="F1308" s="1"/>
      <c r="G1308" s="1"/>
      <c r="H1308" s="1"/>
      <c r="I1308" s="1"/>
      <c r="J1308" s="1"/>
      <c r="K1308" s="1"/>
      <c r="L1308" s="1"/>
      <c r="M1308" s="1"/>
      <c r="N1308" s="1"/>
      <c r="O1308" s="124"/>
      <c r="P1308" s="97"/>
      <c r="Q1308" s="12"/>
      <c r="R1308" s="12"/>
    </row>
    <row r="1309" spans="1:18" s="13" customFormat="1">
      <c r="A1309" s="1"/>
      <c r="B1309" s="1"/>
      <c r="C1309" s="1"/>
      <c r="D1309" s="5"/>
      <c r="E1309" s="1"/>
      <c r="F1309" s="1"/>
      <c r="G1309" s="1"/>
      <c r="H1309" s="1"/>
      <c r="I1309" s="1"/>
      <c r="J1309" s="1"/>
      <c r="K1309" s="1"/>
      <c r="L1309" s="1"/>
      <c r="M1309" s="1"/>
      <c r="N1309" s="1"/>
      <c r="O1309" s="124"/>
      <c r="P1309" s="97"/>
      <c r="Q1309" s="12"/>
      <c r="R1309" s="12"/>
    </row>
    <row r="1310" spans="1:18" s="13" customFormat="1">
      <c r="A1310" s="1"/>
      <c r="B1310" s="1"/>
      <c r="C1310" s="1"/>
      <c r="D1310" s="5"/>
      <c r="E1310" s="1"/>
      <c r="F1310" s="1"/>
      <c r="G1310" s="1"/>
      <c r="H1310" s="1"/>
      <c r="I1310" s="1"/>
      <c r="J1310" s="1"/>
      <c r="K1310" s="1"/>
      <c r="L1310" s="1"/>
      <c r="M1310" s="1"/>
      <c r="N1310" s="1"/>
      <c r="O1310" s="124"/>
      <c r="P1310" s="97"/>
      <c r="Q1310" s="12"/>
      <c r="R1310" s="12"/>
    </row>
    <row r="1311" spans="1:18" s="13" customFormat="1">
      <c r="A1311" s="1"/>
      <c r="B1311" s="1"/>
      <c r="C1311" s="1"/>
      <c r="D1311" s="5"/>
      <c r="E1311" s="1"/>
      <c r="F1311" s="1"/>
      <c r="G1311" s="1"/>
      <c r="H1311" s="1"/>
      <c r="I1311" s="1"/>
      <c r="J1311" s="1"/>
      <c r="K1311" s="1"/>
      <c r="L1311" s="1"/>
      <c r="M1311" s="1"/>
      <c r="N1311" s="1"/>
      <c r="O1311" s="124"/>
      <c r="P1311" s="97"/>
      <c r="Q1311" s="12"/>
      <c r="R1311" s="12"/>
    </row>
    <row r="1312" spans="1:18" s="13" customFormat="1">
      <c r="A1312" s="1"/>
      <c r="B1312" s="1"/>
      <c r="C1312" s="1"/>
      <c r="D1312" s="5"/>
      <c r="E1312" s="1"/>
      <c r="F1312" s="1"/>
      <c r="G1312" s="1"/>
      <c r="H1312" s="1"/>
      <c r="I1312" s="1"/>
      <c r="J1312" s="1"/>
      <c r="K1312" s="1"/>
      <c r="L1312" s="1"/>
      <c r="M1312" s="1"/>
      <c r="N1312" s="1"/>
      <c r="O1312" s="124"/>
      <c r="P1312" s="97"/>
      <c r="Q1312" s="12"/>
      <c r="R1312" s="12"/>
    </row>
    <row r="1313" spans="1:18" s="13" customFormat="1">
      <c r="A1313" s="1"/>
      <c r="B1313" s="1"/>
      <c r="C1313" s="1"/>
      <c r="D1313" s="5"/>
      <c r="E1313" s="1"/>
      <c r="F1313" s="1"/>
      <c r="G1313" s="1"/>
      <c r="H1313" s="1"/>
      <c r="I1313" s="1"/>
      <c r="J1313" s="1"/>
      <c r="K1313" s="1"/>
      <c r="L1313" s="1"/>
      <c r="M1313" s="1"/>
      <c r="N1313" s="1"/>
      <c r="O1313" s="124"/>
      <c r="P1313" s="97"/>
      <c r="Q1313" s="12"/>
      <c r="R1313" s="12"/>
    </row>
    <row r="1314" spans="1:18" s="13" customFormat="1">
      <c r="A1314" s="1"/>
      <c r="B1314" s="1"/>
      <c r="C1314" s="1"/>
      <c r="D1314" s="5"/>
      <c r="E1314" s="1"/>
      <c r="F1314" s="1"/>
      <c r="G1314" s="1"/>
      <c r="H1314" s="1"/>
      <c r="I1314" s="1"/>
      <c r="J1314" s="1"/>
      <c r="K1314" s="1"/>
      <c r="L1314" s="1"/>
      <c r="M1314" s="1"/>
      <c r="N1314" s="1"/>
      <c r="O1314" s="124"/>
      <c r="P1314" s="97"/>
      <c r="Q1314" s="12"/>
      <c r="R1314" s="12"/>
    </row>
    <row r="1315" spans="1:18" s="13" customFormat="1">
      <c r="A1315" s="1"/>
      <c r="B1315" s="1"/>
      <c r="C1315" s="1"/>
      <c r="D1315" s="5"/>
      <c r="E1315" s="1"/>
      <c r="F1315" s="1"/>
      <c r="G1315" s="1"/>
      <c r="H1315" s="1"/>
      <c r="I1315" s="1"/>
      <c r="J1315" s="1"/>
      <c r="K1315" s="1"/>
      <c r="L1315" s="1"/>
      <c r="M1315" s="1"/>
      <c r="N1315" s="1"/>
      <c r="O1315" s="124"/>
      <c r="P1315" s="97"/>
      <c r="Q1315" s="12"/>
      <c r="R1315" s="12"/>
    </row>
    <row r="1316" spans="1:18" s="13" customFormat="1">
      <c r="A1316" s="1"/>
      <c r="B1316" s="1"/>
      <c r="C1316" s="1"/>
      <c r="D1316" s="5"/>
      <c r="E1316" s="1"/>
      <c r="F1316" s="1"/>
      <c r="G1316" s="1"/>
      <c r="H1316" s="1"/>
      <c r="I1316" s="1"/>
      <c r="J1316" s="1"/>
      <c r="K1316" s="1"/>
      <c r="L1316" s="1"/>
      <c r="M1316" s="1"/>
      <c r="N1316" s="1"/>
      <c r="O1316" s="124"/>
      <c r="P1316" s="97"/>
      <c r="Q1316" s="12"/>
      <c r="R1316" s="12"/>
    </row>
    <row r="1317" spans="1:18" s="13" customFormat="1">
      <c r="A1317" s="1"/>
      <c r="B1317" s="1"/>
      <c r="C1317" s="1"/>
      <c r="D1317" s="5"/>
      <c r="E1317" s="1"/>
      <c r="F1317" s="1"/>
      <c r="G1317" s="1"/>
      <c r="H1317" s="1"/>
      <c r="I1317" s="1"/>
      <c r="J1317" s="1"/>
      <c r="K1317" s="1"/>
      <c r="L1317" s="1"/>
      <c r="M1317" s="1"/>
      <c r="N1317" s="1"/>
      <c r="O1317" s="124"/>
      <c r="P1317" s="97"/>
      <c r="Q1317" s="12"/>
      <c r="R1317" s="12"/>
    </row>
    <row r="1318" spans="1:18" s="13" customFormat="1">
      <c r="A1318" s="1"/>
      <c r="B1318" s="1"/>
      <c r="C1318" s="1"/>
      <c r="D1318" s="5"/>
      <c r="E1318" s="1"/>
      <c r="F1318" s="1"/>
      <c r="G1318" s="1"/>
      <c r="H1318" s="1"/>
      <c r="I1318" s="1"/>
      <c r="J1318" s="1"/>
      <c r="K1318" s="1"/>
      <c r="L1318" s="1"/>
      <c r="M1318" s="1"/>
      <c r="N1318" s="1"/>
      <c r="O1318" s="124"/>
      <c r="P1318" s="97"/>
      <c r="Q1318" s="12"/>
      <c r="R1318" s="12"/>
    </row>
    <row r="1319" spans="1:18" s="13" customFormat="1">
      <c r="A1319" s="1"/>
      <c r="B1319" s="1"/>
      <c r="C1319" s="1"/>
      <c r="D1319" s="5"/>
      <c r="E1319" s="1"/>
      <c r="F1319" s="1"/>
      <c r="G1319" s="1"/>
      <c r="H1319" s="1"/>
      <c r="I1319" s="1"/>
      <c r="J1319" s="1"/>
      <c r="K1319" s="1"/>
      <c r="L1319" s="1"/>
      <c r="M1319" s="1"/>
      <c r="N1319" s="1"/>
      <c r="O1319" s="124"/>
      <c r="P1319" s="97"/>
      <c r="Q1319" s="12"/>
      <c r="R1319" s="12"/>
    </row>
    <row r="1320" spans="1:18" s="13" customFormat="1">
      <c r="A1320" s="1"/>
      <c r="B1320" s="1"/>
      <c r="C1320" s="1"/>
      <c r="D1320" s="5"/>
      <c r="E1320" s="1"/>
      <c r="F1320" s="1"/>
      <c r="G1320" s="1"/>
      <c r="H1320" s="1"/>
      <c r="I1320" s="1"/>
      <c r="J1320" s="1"/>
      <c r="K1320" s="1"/>
      <c r="L1320" s="1"/>
      <c r="M1320" s="1"/>
      <c r="N1320" s="1"/>
      <c r="O1320" s="124"/>
      <c r="P1320" s="97"/>
      <c r="Q1320" s="12"/>
      <c r="R1320" s="12"/>
    </row>
    <row r="1321" spans="1:18" s="13" customFormat="1">
      <c r="A1321" s="1"/>
      <c r="B1321" s="1"/>
      <c r="C1321" s="1"/>
      <c r="D1321" s="5"/>
      <c r="E1321" s="1"/>
      <c r="F1321" s="1"/>
      <c r="G1321" s="1"/>
      <c r="H1321" s="1"/>
      <c r="I1321" s="1"/>
      <c r="J1321" s="1"/>
      <c r="K1321" s="1"/>
      <c r="L1321" s="1"/>
      <c r="M1321" s="1"/>
      <c r="N1321" s="1"/>
      <c r="O1321" s="124"/>
      <c r="P1321" s="97"/>
      <c r="Q1321" s="12"/>
      <c r="R1321" s="12"/>
    </row>
    <row r="1322" spans="1:18" s="13" customFormat="1">
      <c r="A1322" s="1"/>
      <c r="B1322" s="1"/>
      <c r="C1322" s="1"/>
      <c r="D1322" s="5"/>
      <c r="E1322" s="1"/>
      <c r="F1322" s="1"/>
      <c r="G1322" s="1"/>
      <c r="H1322" s="1"/>
      <c r="I1322" s="1"/>
      <c r="J1322" s="1"/>
      <c r="K1322" s="1"/>
      <c r="L1322" s="1"/>
      <c r="M1322" s="1"/>
      <c r="N1322" s="1"/>
      <c r="O1322" s="124"/>
      <c r="P1322" s="97"/>
      <c r="Q1322" s="12"/>
      <c r="R1322" s="12"/>
    </row>
    <row r="1323" spans="1:18" s="13" customFormat="1">
      <c r="A1323" s="1"/>
      <c r="B1323" s="1"/>
      <c r="C1323" s="1"/>
      <c r="D1323" s="5"/>
      <c r="E1323" s="1"/>
      <c r="F1323" s="1"/>
      <c r="G1323" s="1"/>
      <c r="H1323" s="1"/>
      <c r="I1323" s="1"/>
      <c r="J1323" s="1"/>
      <c r="K1323" s="1"/>
      <c r="L1323" s="1"/>
      <c r="M1323" s="1"/>
      <c r="N1323" s="1"/>
      <c r="O1323" s="124"/>
      <c r="P1323" s="97"/>
      <c r="Q1323" s="12"/>
      <c r="R1323" s="12"/>
    </row>
    <row r="1324" spans="1:18" s="13" customFormat="1">
      <c r="A1324" s="1"/>
      <c r="B1324" s="1"/>
      <c r="C1324" s="1"/>
      <c r="D1324" s="5"/>
      <c r="E1324" s="1"/>
      <c r="F1324" s="1"/>
      <c r="G1324" s="1"/>
      <c r="H1324" s="1"/>
      <c r="I1324" s="1"/>
      <c r="J1324" s="1"/>
      <c r="K1324" s="1"/>
      <c r="L1324" s="1"/>
      <c r="M1324" s="1"/>
      <c r="N1324" s="1"/>
      <c r="O1324" s="124"/>
      <c r="P1324" s="97"/>
      <c r="Q1324" s="12"/>
      <c r="R1324" s="12"/>
    </row>
    <row r="1325" spans="1:18" s="13" customFormat="1">
      <c r="A1325" s="1"/>
      <c r="B1325" s="1"/>
      <c r="C1325" s="1"/>
      <c r="D1325" s="5"/>
      <c r="E1325" s="1"/>
      <c r="F1325" s="1"/>
      <c r="G1325" s="1"/>
      <c r="H1325" s="1"/>
      <c r="I1325" s="1"/>
      <c r="J1325" s="1"/>
      <c r="K1325" s="1"/>
      <c r="L1325" s="1"/>
      <c r="M1325" s="1"/>
      <c r="N1325" s="1"/>
      <c r="O1325" s="124"/>
      <c r="P1325" s="97"/>
      <c r="Q1325" s="12"/>
      <c r="R1325" s="12"/>
    </row>
    <row r="1326" spans="1:18" s="13" customFormat="1">
      <c r="A1326" s="1"/>
      <c r="B1326" s="1"/>
      <c r="C1326" s="1"/>
      <c r="D1326" s="5"/>
      <c r="E1326" s="1"/>
      <c r="F1326" s="1"/>
      <c r="G1326" s="1"/>
      <c r="H1326" s="1"/>
      <c r="I1326" s="1"/>
      <c r="J1326" s="1"/>
      <c r="K1326" s="1"/>
      <c r="L1326" s="1"/>
      <c r="M1326" s="1"/>
      <c r="N1326" s="1"/>
      <c r="O1326" s="124"/>
      <c r="P1326" s="97"/>
      <c r="Q1326" s="12"/>
      <c r="R1326" s="12"/>
    </row>
    <row r="1327" spans="1:18" s="13" customFormat="1">
      <c r="A1327" s="1"/>
      <c r="B1327" s="1"/>
      <c r="C1327" s="1"/>
      <c r="D1327" s="5"/>
      <c r="E1327" s="1"/>
      <c r="F1327" s="1"/>
      <c r="G1327" s="1"/>
      <c r="H1327" s="1"/>
      <c r="I1327" s="1"/>
      <c r="J1327" s="1"/>
      <c r="K1327" s="1"/>
      <c r="L1327" s="1"/>
      <c r="M1327" s="1"/>
      <c r="N1327" s="1"/>
      <c r="O1327" s="124"/>
      <c r="P1327" s="97"/>
      <c r="Q1327" s="12"/>
      <c r="R1327" s="12"/>
    </row>
    <row r="1328" spans="1:18" s="13" customFormat="1">
      <c r="A1328" s="1"/>
      <c r="B1328" s="1"/>
      <c r="C1328" s="1"/>
      <c r="D1328" s="5"/>
      <c r="E1328" s="1"/>
      <c r="F1328" s="1"/>
      <c r="G1328" s="1"/>
      <c r="H1328" s="1"/>
      <c r="I1328" s="1"/>
      <c r="J1328" s="1"/>
      <c r="K1328" s="1"/>
      <c r="L1328" s="1"/>
      <c r="M1328" s="1"/>
      <c r="N1328" s="1"/>
      <c r="O1328" s="124"/>
      <c r="P1328" s="97"/>
      <c r="Q1328" s="12"/>
      <c r="R1328" s="12"/>
    </row>
    <row r="1329" spans="1:18" s="13" customFormat="1">
      <c r="A1329" s="1"/>
      <c r="B1329" s="1"/>
      <c r="C1329" s="1"/>
      <c r="D1329" s="5"/>
      <c r="E1329" s="1"/>
      <c r="F1329" s="1"/>
      <c r="G1329" s="1"/>
      <c r="H1329" s="1"/>
      <c r="I1329" s="1"/>
      <c r="J1329" s="1"/>
      <c r="K1329" s="1"/>
      <c r="L1329" s="1"/>
      <c r="M1329" s="1"/>
      <c r="N1329" s="1"/>
      <c r="O1329" s="124"/>
      <c r="P1329" s="97"/>
      <c r="Q1329" s="12"/>
      <c r="R1329" s="12"/>
    </row>
    <row r="1330" spans="1:18" s="13" customFormat="1">
      <c r="A1330" s="1"/>
      <c r="B1330" s="1"/>
      <c r="C1330" s="1"/>
      <c r="D1330" s="5"/>
      <c r="E1330" s="1"/>
      <c r="F1330" s="1"/>
      <c r="G1330" s="1"/>
      <c r="H1330" s="1"/>
      <c r="I1330" s="1"/>
      <c r="J1330" s="1"/>
      <c r="K1330" s="1"/>
      <c r="L1330" s="1"/>
      <c r="M1330" s="1"/>
      <c r="N1330" s="1"/>
      <c r="O1330" s="124"/>
      <c r="P1330" s="97"/>
      <c r="Q1330" s="12"/>
      <c r="R1330" s="12"/>
    </row>
    <row r="1331" spans="1:18" s="13" customFormat="1">
      <c r="A1331" s="1"/>
      <c r="B1331" s="1"/>
      <c r="C1331" s="1"/>
      <c r="D1331" s="5"/>
      <c r="E1331" s="1"/>
      <c r="F1331" s="1"/>
      <c r="G1331" s="1"/>
      <c r="H1331" s="1"/>
      <c r="I1331" s="1"/>
      <c r="J1331" s="1"/>
      <c r="K1331" s="1"/>
      <c r="L1331" s="1"/>
      <c r="M1331" s="1"/>
      <c r="N1331" s="1"/>
      <c r="O1331" s="124"/>
      <c r="P1331" s="97"/>
      <c r="Q1331" s="12"/>
      <c r="R1331" s="12"/>
    </row>
    <row r="1332" spans="1:18" s="13" customFormat="1">
      <c r="A1332" s="1"/>
      <c r="B1332" s="1"/>
      <c r="C1332" s="1"/>
      <c r="D1332" s="5"/>
      <c r="E1332" s="1"/>
      <c r="F1332" s="1"/>
      <c r="G1332" s="1"/>
      <c r="H1332" s="1"/>
      <c r="I1332" s="1"/>
      <c r="J1332" s="1"/>
      <c r="K1332" s="1"/>
      <c r="L1332" s="1"/>
      <c r="M1332" s="1"/>
      <c r="N1332" s="1"/>
      <c r="O1332" s="124"/>
      <c r="P1332" s="97"/>
      <c r="Q1332" s="12"/>
      <c r="R1332" s="12"/>
    </row>
    <row r="1333" spans="1:18" s="13" customFormat="1">
      <c r="A1333" s="1"/>
      <c r="B1333" s="1"/>
      <c r="C1333" s="1"/>
      <c r="D1333" s="5"/>
      <c r="E1333" s="1"/>
      <c r="F1333" s="1"/>
      <c r="G1333" s="1"/>
      <c r="H1333" s="1"/>
      <c r="I1333" s="1"/>
      <c r="J1333" s="1"/>
      <c r="K1333" s="1"/>
      <c r="L1333" s="1"/>
      <c r="M1333" s="1"/>
      <c r="N1333" s="1"/>
      <c r="O1333" s="124"/>
      <c r="P1333" s="97"/>
      <c r="Q1333" s="12"/>
      <c r="R1333" s="12"/>
    </row>
    <row r="1334" spans="1:18" s="13" customFormat="1">
      <c r="A1334" s="1"/>
      <c r="B1334" s="1"/>
      <c r="C1334" s="1"/>
      <c r="D1334" s="5"/>
      <c r="E1334" s="1"/>
      <c r="F1334" s="1"/>
      <c r="G1334" s="1"/>
      <c r="H1334" s="1"/>
      <c r="I1334" s="1"/>
      <c r="J1334" s="1"/>
      <c r="K1334" s="1"/>
      <c r="L1334" s="1"/>
      <c r="M1334" s="1"/>
      <c r="N1334" s="1"/>
      <c r="O1334" s="124"/>
      <c r="P1334" s="97"/>
      <c r="Q1334" s="12"/>
      <c r="R1334" s="12"/>
    </row>
    <row r="1335" spans="1:18" s="13" customFormat="1">
      <c r="A1335" s="1"/>
      <c r="B1335" s="1"/>
      <c r="C1335" s="1"/>
      <c r="D1335" s="5"/>
      <c r="E1335" s="1"/>
      <c r="F1335" s="1"/>
      <c r="G1335" s="1"/>
      <c r="H1335" s="1"/>
      <c r="I1335" s="1"/>
      <c r="J1335" s="1"/>
      <c r="K1335" s="1"/>
      <c r="L1335" s="1"/>
      <c r="M1335" s="1"/>
      <c r="N1335" s="1"/>
      <c r="O1335" s="124"/>
      <c r="P1335" s="97"/>
      <c r="Q1335" s="12"/>
      <c r="R1335" s="12"/>
    </row>
    <row r="1336" spans="1:18" s="13" customFormat="1">
      <c r="A1336" s="1"/>
      <c r="B1336" s="1"/>
      <c r="C1336" s="1"/>
      <c r="D1336" s="5"/>
      <c r="E1336" s="1"/>
      <c r="F1336" s="1"/>
      <c r="G1336" s="1"/>
      <c r="H1336" s="1"/>
      <c r="I1336" s="1"/>
      <c r="J1336" s="1"/>
      <c r="K1336" s="1"/>
      <c r="L1336" s="1"/>
      <c r="M1336" s="1"/>
      <c r="N1336" s="1"/>
      <c r="O1336" s="124"/>
      <c r="P1336" s="97"/>
      <c r="Q1336" s="12"/>
      <c r="R1336" s="12"/>
    </row>
    <row r="1337" spans="1:18" s="13" customFormat="1">
      <c r="A1337" s="1"/>
      <c r="B1337" s="1"/>
      <c r="C1337" s="1"/>
      <c r="D1337" s="5"/>
      <c r="E1337" s="1"/>
      <c r="F1337" s="1"/>
      <c r="G1337" s="1"/>
      <c r="H1337" s="1"/>
      <c r="I1337" s="1"/>
      <c r="J1337" s="1"/>
      <c r="K1337" s="1"/>
      <c r="L1337" s="1"/>
      <c r="M1337" s="1"/>
      <c r="N1337" s="1"/>
      <c r="O1337" s="124"/>
      <c r="P1337" s="97"/>
      <c r="Q1337" s="12"/>
      <c r="R1337" s="12"/>
    </row>
    <row r="1338" spans="1:18" s="13" customFormat="1">
      <c r="A1338" s="1"/>
      <c r="B1338" s="1"/>
      <c r="C1338" s="1"/>
      <c r="D1338" s="5"/>
      <c r="E1338" s="1"/>
      <c r="F1338" s="1"/>
      <c r="G1338" s="1"/>
      <c r="H1338" s="1"/>
      <c r="I1338" s="1"/>
      <c r="J1338" s="1"/>
      <c r="K1338" s="1"/>
      <c r="L1338" s="1"/>
      <c r="M1338" s="1"/>
      <c r="N1338" s="1"/>
      <c r="O1338" s="124"/>
      <c r="P1338" s="97"/>
      <c r="Q1338" s="12"/>
      <c r="R1338" s="12"/>
    </row>
    <row r="1339" spans="1:18" s="13" customFormat="1">
      <c r="A1339" s="1"/>
      <c r="B1339" s="1"/>
      <c r="C1339" s="1"/>
      <c r="D1339" s="5"/>
      <c r="E1339" s="1"/>
      <c r="F1339" s="1"/>
      <c r="G1339" s="1"/>
      <c r="H1339" s="1"/>
      <c r="I1339" s="1"/>
      <c r="J1339" s="1"/>
      <c r="K1339" s="1"/>
      <c r="L1339" s="1"/>
      <c r="M1339" s="1"/>
      <c r="N1339" s="1"/>
      <c r="O1339" s="124"/>
      <c r="P1339" s="97"/>
      <c r="Q1339" s="12"/>
      <c r="R1339" s="12"/>
    </row>
    <row r="1340" spans="1:18" s="13" customFormat="1">
      <c r="A1340" s="1"/>
      <c r="B1340" s="1"/>
      <c r="C1340" s="1"/>
      <c r="D1340" s="5"/>
      <c r="E1340" s="1"/>
      <c r="F1340" s="1"/>
      <c r="G1340" s="1"/>
      <c r="H1340" s="1"/>
      <c r="I1340" s="1"/>
      <c r="J1340" s="1"/>
      <c r="K1340" s="1"/>
      <c r="L1340" s="1"/>
      <c r="M1340" s="1"/>
      <c r="N1340" s="1"/>
      <c r="O1340" s="124"/>
      <c r="P1340" s="97"/>
      <c r="Q1340" s="12"/>
      <c r="R1340" s="12"/>
    </row>
    <row r="1341" spans="1:18" s="13" customFormat="1">
      <c r="A1341" s="1"/>
      <c r="B1341" s="1"/>
      <c r="C1341" s="1"/>
      <c r="D1341" s="5"/>
      <c r="E1341" s="1"/>
      <c r="F1341" s="1"/>
      <c r="G1341" s="1"/>
      <c r="H1341" s="1"/>
      <c r="I1341" s="1"/>
      <c r="J1341" s="1"/>
      <c r="K1341" s="1"/>
      <c r="L1341" s="1"/>
      <c r="M1341" s="1"/>
      <c r="N1341" s="1"/>
      <c r="O1341" s="124"/>
      <c r="P1341" s="97"/>
      <c r="Q1341" s="12"/>
      <c r="R1341" s="12"/>
    </row>
    <row r="1342" spans="1:18" s="13" customFormat="1">
      <c r="A1342" s="1"/>
      <c r="B1342" s="1"/>
      <c r="C1342" s="1"/>
      <c r="D1342" s="5"/>
      <c r="E1342" s="1"/>
      <c r="F1342" s="1"/>
      <c r="G1342" s="1"/>
      <c r="H1342" s="1"/>
      <c r="I1342" s="1"/>
      <c r="J1342" s="1"/>
      <c r="K1342" s="1"/>
      <c r="L1342" s="1"/>
      <c r="M1342" s="1"/>
      <c r="N1342" s="1"/>
      <c r="O1342" s="124"/>
      <c r="P1342" s="97"/>
      <c r="Q1342" s="12"/>
      <c r="R1342" s="12"/>
    </row>
    <row r="1343" spans="1:18" s="13" customFormat="1">
      <c r="A1343" s="1"/>
      <c r="B1343" s="1"/>
      <c r="C1343" s="1"/>
      <c r="D1343" s="5"/>
      <c r="E1343" s="1"/>
      <c r="F1343" s="1"/>
      <c r="G1343" s="1"/>
      <c r="H1343" s="1"/>
      <c r="I1343" s="1"/>
      <c r="J1343" s="1"/>
      <c r="K1343" s="1"/>
      <c r="L1343" s="1"/>
      <c r="M1343" s="1"/>
      <c r="N1343" s="1"/>
      <c r="O1343" s="124"/>
      <c r="P1343" s="97"/>
      <c r="Q1343" s="12"/>
      <c r="R1343" s="12"/>
    </row>
    <row r="1344" spans="1:18" s="13" customFormat="1">
      <c r="A1344" s="1"/>
      <c r="B1344" s="1"/>
      <c r="C1344" s="1"/>
      <c r="D1344" s="5"/>
      <c r="E1344" s="1"/>
      <c r="F1344" s="1"/>
      <c r="G1344" s="1"/>
      <c r="H1344" s="1"/>
      <c r="I1344" s="1"/>
      <c r="J1344" s="1"/>
      <c r="K1344" s="1"/>
      <c r="L1344" s="1"/>
      <c r="M1344" s="1"/>
      <c r="N1344" s="1"/>
      <c r="O1344" s="124"/>
      <c r="P1344" s="97"/>
      <c r="Q1344" s="12"/>
      <c r="R1344" s="12"/>
    </row>
    <row r="1345" spans="1:18" s="13" customFormat="1">
      <c r="A1345" s="1"/>
      <c r="B1345" s="1"/>
      <c r="C1345" s="1"/>
      <c r="D1345" s="5"/>
      <c r="E1345" s="1"/>
      <c r="F1345" s="1"/>
      <c r="G1345" s="1"/>
      <c r="H1345" s="1"/>
      <c r="I1345" s="1"/>
      <c r="J1345" s="1"/>
      <c r="K1345" s="1"/>
      <c r="L1345" s="1"/>
      <c r="M1345" s="1"/>
      <c r="N1345" s="1"/>
      <c r="O1345" s="124"/>
      <c r="P1345" s="97"/>
      <c r="Q1345" s="12"/>
      <c r="R1345" s="12"/>
    </row>
    <row r="1346" spans="1:18" s="13" customFormat="1">
      <c r="A1346" s="1"/>
      <c r="B1346" s="1"/>
      <c r="C1346" s="1"/>
      <c r="D1346" s="5"/>
      <c r="E1346" s="1"/>
      <c r="F1346" s="1"/>
      <c r="G1346" s="1"/>
      <c r="H1346" s="1"/>
      <c r="I1346" s="1"/>
      <c r="J1346" s="1"/>
      <c r="K1346" s="1"/>
      <c r="L1346" s="1"/>
      <c r="M1346" s="1"/>
      <c r="N1346" s="1"/>
      <c r="O1346" s="124"/>
      <c r="P1346" s="97"/>
      <c r="Q1346" s="12"/>
      <c r="R1346" s="12"/>
    </row>
    <row r="1347" spans="1:18" s="13" customFormat="1">
      <c r="A1347" s="1"/>
      <c r="B1347" s="1"/>
      <c r="C1347" s="1"/>
      <c r="D1347" s="5"/>
      <c r="E1347" s="1"/>
      <c r="F1347" s="1"/>
      <c r="G1347" s="1"/>
      <c r="H1347" s="1"/>
      <c r="I1347" s="1"/>
      <c r="J1347" s="1"/>
      <c r="K1347" s="1"/>
      <c r="L1347" s="1"/>
      <c r="M1347" s="1"/>
      <c r="N1347" s="1"/>
      <c r="O1347" s="124"/>
      <c r="P1347" s="97"/>
      <c r="Q1347" s="12"/>
      <c r="R1347" s="12"/>
    </row>
    <row r="1348" spans="1:18" s="13" customFormat="1">
      <c r="A1348" s="1"/>
      <c r="B1348" s="1"/>
      <c r="C1348" s="1"/>
      <c r="D1348" s="5"/>
      <c r="E1348" s="1"/>
      <c r="F1348" s="1"/>
      <c r="G1348" s="1"/>
      <c r="H1348" s="1"/>
      <c r="I1348" s="1"/>
      <c r="J1348" s="1"/>
      <c r="K1348" s="1"/>
      <c r="L1348" s="1"/>
      <c r="M1348" s="1"/>
      <c r="N1348" s="1"/>
      <c r="O1348" s="124"/>
      <c r="P1348" s="97"/>
      <c r="Q1348" s="12"/>
      <c r="R1348" s="12"/>
    </row>
    <row r="1349" spans="1:18" s="13" customFormat="1">
      <c r="A1349" s="1"/>
      <c r="B1349" s="1"/>
      <c r="C1349" s="1"/>
      <c r="D1349" s="5"/>
      <c r="E1349" s="1"/>
      <c r="F1349" s="1"/>
      <c r="G1349" s="1"/>
      <c r="H1349" s="1"/>
      <c r="I1349" s="1"/>
      <c r="J1349" s="1"/>
      <c r="K1349" s="1"/>
      <c r="L1349" s="1"/>
      <c r="M1349" s="1"/>
      <c r="N1349" s="1"/>
      <c r="O1349" s="124"/>
      <c r="P1349" s="97"/>
      <c r="Q1349" s="12"/>
      <c r="R1349" s="12"/>
    </row>
    <row r="1350" spans="1:18" s="13" customFormat="1">
      <c r="A1350" s="1"/>
      <c r="B1350" s="1"/>
      <c r="C1350" s="1"/>
      <c r="D1350" s="5"/>
      <c r="E1350" s="1"/>
      <c r="F1350" s="1"/>
      <c r="G1350" s="1"/>
      <c r="H1350" s="1"/>
      <c r="I1350" s="1"/>
      <c r="J1350" s="1"/>
      <c r="K1350" s="1"/>
      <c r="L1350" s="1"/>
      <c r="M1350" s="1"/>
      <c r="N1350" s="1"/>
      <c r="O1350" s="124"/>
      <c r="P1350" s="97"/>
      <c r="Q1350" s="12"/>
      <c r="R1350" s="12"/>
    </row>
    <row r="1351" spans="1:18" s="13" customFormat="1">
      <c r="A1351" s="1"/>
      <c r="B1351" s="1"/>
      <c r="C1351" s="1"/>
      <c r="D1351" s="5"/>
      <c r="E1351" s="1"/>
      <c r="F1351" s="1"/>
      <c r="G1351" s="1"/>
      <c r="H1351" s="1"/>
      <c r="I1351" s="1"/>
      <c r="J1351" s="1"/>
      <c r="K1351" s="1"/>
      <c r="L1351" s="1"/>
      <c r="M1351" s="1"/>
      <c r="N1351" s="1"/>
      <c r="O1351" s="124"/>
      <c r="P1351" s="97"/>
      <c r="Q1351" s="12"/>
      <c r="R1351" s="12"/>
    </row>
    <row r="1352" spans="1:18" s="13" customFormat="1">
      <c r="A1352" s="1"/>
      <c r="B1352" s="1"/>
      <c r="C1352" s="1"/>
      <c r="D1352" s="5"/>
      <c r="E1352" s="1"/>
      <c r="F1352" s="1"/>
      <c r="G1352" s="1"/>
      <c r="H1352" s="1"/>
      <c r="I1352" s="1"/>
      <c r="J1352" s="1"/>
      <c r="K1352" s="1"/>
      <c r="L1352" s="1"/>
      <c r="M1352" s="1"/>
      <c r="N1352" s="1"/>
      <c r="O1352" s="124"/>
      <c r="P1352" s="97"/>
      <c r="Q1352" s="12"/>
      <c r="R1352" s="12"/>
    </row>
    <row r="1353" spans="1:18" s="13" customFormat="1">
      <c r="A1353" s="1"/>
      <c r="B1353" s="1"/>
      <c r="C1353" s="1"/>
      <c r="D1353" s="5"/>
      <c r="E1353" s="1"/>
      <c r="F1353" s="1"/>
      <c r="G1353" s="1"/>
      <c r="H1353" s="1"/>
      <c r="I1353" s="1"/>
      <c r="J1353" s="1"/>
      <c r="K1353" s="1"/>
      <c r="L1353" s="1"/>
      <c r="M1353" s="1"/>
      <c r="N1353" s="1"/>
      <c r="O1353" s="124"/>
      <c r="P1353" s="97"/>
      <c r="Q1353" s="12"/>
      <c r="R1353" s="12"/>
    </row>
    <row r="1354" spans="1:18" s="13" customFormat="1">
      <c r="A1354" s="1"/>
      <c r="B1354" s="1"/>
      <c r="C1354" s="1"/>
      <c r="D1354" s="5"/>
      <c r="E1354" s="1"/>
      <c r="F1354" s="1"/>
      <c r="G1354" s="1"/>
      <c r="H1354" s="1"/>
      <c r="I1354" s="1"/>
      <c r="J1354" s="1"/>
      <c r="K1354" s="1"/>
      <c r="L1354" s="1"/>
      <c r="M1354" s="1"/>
      <c r="N1354" s="1"/>
      <c r="O1354" s="124"/>
      <c r="P1354" s="97"/>
      <c r="Q1354" s="12"/>
      <c r="R1354" s="12"/>
    </row>
    <row r="1355" spans="1:18" s="13" customFormat="1">
      <c r="A1355" s="1"/>
      <c r="B1355" s="1"/>
      <c r="C1355" s="1"/>
      <c r="D1355" s="5"/>
      <c r="E1355" s="1"/>
      <c r="F1355" s="1"/>
      <c r="G1355" s="1"/>
      <c r="H1355" s="1"/>
      <c r="I1355" s="1"/>
      <c r="J1355" s="1"/>
      <c r="K1355" s="1"/>
      <c r="L1355" s="1"/>
      <c r="M1355" s="1"/>
      <c r="N1355" s="1"/>
      <c r="O1355" s="124"/>
      <c r="P1355" s="97"/>
      <c r="Q1355" s="12"/>
      <c r="R1355" s="12"/>
    </row>
    <row r="1356" spans="1:18" s="13" customFormat="1">
      <c r="A1356" s="1"/>
      <c r="B1356" s="1"/>
      <c r="C1356" s="1"/>
      <c r="D1356" s="5"/>
      <c r="E1356" s="1"/>
      <c r="F1356" s="1"/>
      <c r="G1356" s="1"/>
      <c r="H1356" s="1"/>
      <c r="I1356" s="1"/>
      <c r="J1356" s="1"/>
      <c r="K1356" s="1"/>
      <c r="L1356" s="1"/>
      <c r="M1356" s="1"/>
      <c r="N1356" s="1"/>
      <c r="O1356" s="124"/>
      <c r="P1356" s="97"/>
      <c r="Q1356" s="12"/>
      <c r="R1356" s="12"/>
    </row>
    <row r="1357" spans="1:18" s="13" customFormat="1">
      <c r="A1357" s="1"/>
      <c r="B1357" s="1"/>
      <c r="C1357" s="1"/>
      <c r="D1357" s="5"/>
      <c r="E1357" s="1"/>
      <c r="F1357" s="1"/>
      <c r="G1357" s="1"/>
      <c r="H1357" s="1"/>
      <c r="I1357" s="1"/>
      <c r="J1357" s="1"/>
      <c r="K1357" s="1"/>
      <c r="L1357" s="1"/>
      <c r="M1357" s="1"/>
      <c r="N1357" s="1"/>
      <c r="O1357" s="124"/>
      <c r="P1357" s="97"/>
      <c r="Q1357" s="12"/>
      <c r="R1357" s="12"/>
    </row>
    <row r="1358" spans="1:18" s="13" customFormat="1">
      <c r="A1358" s="1"/>
      <c r="B1358" s="1"/>
      <c r="C1358" s="1"/>
      <c r="D1358" s="5"/>
      <c r="E1358" s="1"/>
      <c r="F1358" s="1"/>
      <c r="G1358" s="1"/>
      <c r="H1358" s="1"/>
      <c r="I1358" s="1"/>
      <c r="J1358" s="1"/>
      <c r="K1358" s="1"/>
      <c r="L1358" s="1"/>
      <c r="M1358" s="1"/>
      <c r="N1358" s="1"/>
      <c r="O1358" s="124"/>
      <c r="P1358" s="97"/>
      <c r="Q1358" s="12"/>
      <c r="R1358" s="12"/>
    </row>
    <row r="1359" spans="1:18" s="13" customFormat="1">
      <c r="A1359" s="1"/>
      <c r="B1359" s="1"/>
      <c r="C1359" s="1"/>
      <c r="D1359" s="5"/>
      <c r="E1359" s="1"/>
      <c r="F1359" s="1"/>
      <c r="G1359" s="1"/>
      <c r="H1359" s="1"/>
      <c r="I1359" s="1"/>
      <c r="J1359" s="1"/>
      <c r="K1359" s="1"/>
      <c r="L1359" s="1"/>
      <c r="M1359" s="1"/>
      <c r="N1359" s="1"/>
      <c r="O1359" s="124"/>
      <c r="P1359" s="97"/>
      <c r="Q1359" s="12"/>
      <c r="R1359" s="12"/>
    </row>
    <row r="1360" spans="1:18" s="13" customFormat="1">
      <c r="A1360" s="1"/>
      <c r="B1360" s="1"/>
      <c r="C1360" s="1"/>
      <c r="D1360" s="5"/>
      <c r="E1360" s="1"/>
      <c r="F1360" s="1"/>
      <c r="G1360" s="1"/>
      <c r="H1360" s="1"/>
      <c r="I1360" s="1"/>
      <c r="J1360" s="1"/>
      <c r="K1360" s="1"/>
      <c r="L1360" s="1"/>
      <c r="M1360" s="1"/>
      <c r="N1360" s="1"/>
      <c r="O1360" s="124"/>
      <c r="P1360" s="97"/>
      <c r="Q1360" s="12"/>
      <c r="R1360" s="12"/>
    </row>
    <row r="1361" spans="1:18" s="13" customFormat="1">
      <c r="A1361" s="1"/>
      <c r="B1361" s="1"/>
      <c r="C1361" s="1"/>
      <c r="D1361" s="5"/>
      <c r="E1361" s="1"/>
      <c r="F1361" s="1"/>
      <c r="G1361" s="1"/>
      <c r="H1361" s="1"/>
      <c r="I1361" s="1"/>
      <c r="J1361" s="1"/>
      <c r="K1361" s="1"/>
      <c r="L1361" s="1"/>
      <c r="M1361" s="1"/>
      <c r="N1361" s="1"/>
      <c r="O1361" s="124"/>
      <c r="P1361" s="97"/>
      <c r="Q1361" s="12"/>
      <c r="R1361" s="12"/>
    </row>
    <row r="1362" spans="1:18" s="13" customFormat="1">
      <c r="A1362" s="1"/>
      <c r="B1362" s="1"/>
      <c r="C1362" s="1"/>
      <c r="D1362" s="5"/>
      <c r="E1362" s="1"/>
      <c r="F1362" s="1"/>
      <c r="G1362" s="1"/>
      <c r="H1362" s="1"/>
      <c r="I1362" s="1"/>
      <c r="J1362" s="1"/>
      <c r="K1362" s="1"/>
      <c r="L1362" s="1"/>
      <c r="M1362" s="1"/>
      <c r="N1362" s="1"/>
      <c r="O1362" s="124"/>
      <c r="P1362" s="97"/>
      <c r="Q1362" s="12"/>
      <c r="R1362" s="12"/>
    </row>
    <row r="1363" spans="1:18" s="13" customFormat="1">
      <c r="A1363" s="1"/>
      <c r="B1363" s="1"/>
      <c r="C1363" s="1"/>
      <c r="D1363" s="5"/>
      <c r="E1363" s="1"/>
      <c r="F1363" s="1"/>
      <c r="G1363" s="1"/>
      <c r="H1363" s="1"/>
      <c r="I1363" s="1"/>
      <c r="J1363" s="1"/>
      <c r="K1363" s="1"/>
      <c r="L1363" s="1"/>
      <c r="M1363" s="1"/>
      <c r="N1363" s="1"/>
      <c r="O1363" s="124"/>
      <c r="P1363" s="97"/>
      <c r="Q1363" s="12"/>
      <c r="R1363" s="12"/>
    </row>
    <row r="1364" spans="1:18" s="13" customFormat="1">
      <c r="A1364" s="1"/>
      <c r="B1364" s="1"/>
      <c r="C1364" s="1"/>
      <c r="D1364" s="5"/>
      <c r="E1364" s="1"/>
      <c r="F1364" s="1"/>
      <c r="G1364" s="1"/>
      <c r="H1364" s="1"/>
      <c r="I1364" s="1"/>
      <c r="J1364" s="1"/>
      <c r="K1364" s="1"/>
      <c r="L1364" s="1"/>
      <c r="M1364" s="1"/>
      <c r="N1364" s="1"/>
      <c r="O1364" s="124"/>
      <c r="P1364" s="97"/>
      <c r="Q1364" s="12"/>
      <c r="R1364" s="12"/>
    </row>
    <row r="1365" spans="1:18" s="13" customFormat="1">
      <c r="A1365" s="1"/>
      <c r="B1365" s="1"/>
      <c r="C1365" s="1"/>
      <c r="D1365" s="5"/>
      <c r="E1365" s="1"/>
      <c r="F1365" s="1"/>
      <c r="G1365" s="1"/>
      <c r="H1365" s="1"/>
      <c r="I1365" s="1"/>
      <c r="J1365" s="1"/>
      <c r="K1365" s="1"/>
      <c r="L1365" s="1"/>
      <c r="M1365" s="1"/>
      <c r="N1365" s="1"/>
      <c r="O1365" s="124"/>
      <c r="P1365" s="97"/>
      <c r="Q1365" s="12"/>
      <c r="R1365" s="12"/>
    </row>
    <row r="1366" spans="1:18" s="13" customFormat="1">
      <c r="A1366" s="1"/>
      <c r="B1366" s="1"/>
      <c r="C1366" s="1"/>
      <c r="D1366" s="5"/>
      <c r="E1366" s="1"/>
      <c r="F1366" s="1"/>
      <c r="G1366" s="1"/>
      <c r="H1366" s="1"/>
      <c r="I1366" s="1"/>
      <c r="J1366" s="1"/>
      <c r="K1366" s="1"/>
      <c r="L1366" s="1"/>
      <c r="M1366" s="1"/>
      <c r="N1366" s="1"/>
      <c r="O1366" s="124"/>
      <c r="P1366" s="97"/>
      <c r="Q1366" s="12"/>
      <c r="R1366" s="12"/>
    </row>
    <row r="1367" spans="1:18" s="13" customFormat="1">
      <c r="A1367" s="1"/>
      <c r="B1367" s="1"/>
      <c r="C1367" s="1"/>
      <c r="D1367" s="5"/>
      <c r="E1367" s="1"/>
      <c r="F1367" s="1"/>
      <c r="G1367" s="1"/>
      <c r="H1367" s="1"/>
      <c r="I1367" s="1"/>
      <c r="J1367" s="1"/>
      <c r="K1367" s="1"/>
      <c r="L1367" s="1"/>
      <c r="M1367" s="1"/>
      <c r="N1367" s="1"/>
      <c r="O1367" s="124"/>
      <c r="P1367" s="97"/>
      <c r="Q1367" s="12"/>
      <c r="R1367" s="12"/>
    </row>
    <row r="1368" spans="1:18" s="13" customFormat="1">
      <c r="A1368" s="1"/>
      <c r="B1368" s="1"/>
      <c r="C1368" s="1"/>
      <c r="D1368" s="5"/>
      <c r="E1368" s="1"/>
      <c r="F1368" s="1"/>
      <c r="G1368" s="1"/>
      <c r="H1368" s="1"/>
      <c r="I1368" s="1"/>
      <c r="J1368" s="1"/>
      <c r="K1368" s="1"/>
      <c r="L1368" s="1"/>
      <c r="M1368" s="1"/>
      <c r="N1368" s="1"/>
      <c r="O1368" s="124"/>
      <c r="P1368" s="97"/>
      <c r="Q1368" s="12"/>
      <c r="R1368" s="12"/>
    </row>
    <row r="1369" spans="1:18" s="13" customFormat="1">
      <c r="A1369" s="1"/>
      <c r="B1369" s="1"/>
      <c r="C1369" s="1"/>
      <c r="D1369" s="5"/>
      <c r="E1369" s="1"/>
      <c r="F1369" s="1"/>
      <c r="G1369" s="1"/>
      <c r="H1369" s="1"/>
      <c r="I1369" s="1"/>
      <c r="J1369" s="1"/>
      <c r="K1369" s="1"/>
      <c r="L1369" s="1"/>
      <c r="M1369" s="1"/>
      <c r="N1369" s="1"/>
      <c r="O1369" s="124"/>
      <c r="P1369" s="97"/>
      <c r="Q1369" s="12"/>
      <c r="R1369" s="12"/>
    </row>
    <row r="1370" spans="1:18" s="13" customFormat="1">
      <c r="A1370" s="1"/>
      <c r="B1370" s="1"/>
      <c r="C1370" s="1"/>
      <c r="D1370" s="5"/>
      <c r="E1370" s="1"/>
      <c r="F1370" s="1"/>
      <c r="G1370" s="1"/>
      <c r="H1370" s="1"/>
      <c r="I1370" s="1"/>
      <c r="J1370" s="1"/>
      <c r="K1370" s="1"/>
      <c r="L1370" s="1"/>
      <c r="M1370" s="1"/>
      <c r="N1370" s="1"/>
      <c r="O1370" s="124"/>
      <c r="P1370" s="97"/>
      <c r="Q1370" s="12"/>
      <c r="R1370" s="12"/>
    </row>
    <row r="1371" spans="1:18" s="13" customFormat="1">
      <c r="A1371" s="1"/>
      <c r="B1371" s="1"/>
      <c r="C1371" s="1"/>
      <c r="D1371" s="5"/>
      <c r="E1371" s="1"/>
      <c r="F1371" s="1"/>
      <c r="G1371" s="1"/>
      <c r="H1371" s="1"/>
      <c r="I1371" s="1"/>
      <c r="J1371" s="1"/>
      <c r="K1371" s="1"/>
      <c r="L1371" s="1"/>
      <c r="M1371" s="1"/>
      <c r="N1371" s="1"/>
      <c r="O1371" s="124"/>
      <c r="P1371" s="97"/>
      <c r="Q1371" s="12"/>
      <c r="R1371" s="12"/>
    </row>
    <row r="1372" spans="1:18" s="13" customFormat="1">
      <c r="A1372" s="1"/>
      <c r="B1372" s="1"/>
      <c r="C1372" s="1"/>
      <c r="D1372" s="5"/>
      <c r="E1372" s="1"/>
      <c r="F1372" s="1"/>
      <c r="G1372" s="1"/>
      <c r="H1372" s="1"/>
      <c r="I1372" s="1"/>
      <c r="J1372" s="1"/>
      <c r="K1372" s="1"/>
      <c r="L1372" s="1"/>
      <c r="M1372" s="1"/>
      <c r="N1372" s="1"/>
      <c r="O1372" s="124"/>
      <c r="P1372" s="97"/>
      <c r="Q1372" s="12"/>
      <c r="R1372" s="12"/>
    </row>
    <row r="1373" spans="1:18" s="13" customFormat="1">
      <c r="A1373" s="1"/>
      <c r="B1373" s="1"/>
      <c r="C1373" s="1"/>
      <c r="D1373" s="5"/>
      <c r="E1373" s="1"/>
      <c r="F1373" s="1"/>
      <c r="G1373" s="1"/>
      <c r="H1373" s="1"/>
      <c r="I1373" s="1"/>
      <c r="J1373" s="1"/>
      <c r="K1373" s="1"/>
      <c r="L1373" s="1"/>
      <c r="M1373" s="1"/>
      <c r="N1373" s="1"/>
      <c r="O1373" s="124"/>
      <c r="P1373" s="97"/>
      <c r="Q1373" s="12"/>
      <c r="R1373" s="12"/>
    </row>
    <row r="1374" spans="1:18" s="13" customFormat="1">
      <c r="A1374" s="1"/>
      <c r="B1374" s="1"/>
      <c r="C1374" s="1"/>
      <c r="D1374" s="5"/>
      <c r="E1374" s="1"/>
      <c r="F1374" s="1"/>
      <c r="G1374" s="1"/>
      <c r="H1374" s="1"/>
      <c r="I1374" s="1"/>
      <c r="J1374" s="1"/>
      <c r="K1374" s="1"/>
      <c r="L1374" s="1"/>
      <c r="M1374" s="1"/>
      <c r="N1374" s="1"/>
      <c r="O1374" s="124"/>
      <c r="P1374" s="97"/>
      <c r="Q1374" s="12"/>
      <c r="R1374" s="12"/>
    </row>
    <row r="1375" spans="1:18" s="13" customFormat="1">
      <c r="A1375" s="1"/>
      <c r="B1375" s="1"/>
      <c r="C1375" s="1"/>
      <c r="D1375" s="5"/>
      <c r="E1375" s="1"/>
      <c r="F1375" s="1"/>
      <c r="G1375" s="1"/>
      <c r="H1375" s="1"/>
      <c r="I1375" s="1"/>
      <c r="J1375" s="1"/>
      <c r="K1375" s="1"/>
      <c r="L1375" s="1"/>
      <c r="M1375" s="1"/>
      <c r="N1375" s="1"/>
      <c r="O1375" s="124"/>
      <c r="P1375" s="97"/>
      <c r="Q1375" s="12"/>
      <c r="R1375" s="12"/>
    </row>
    <row r="1376" spans="1:18" s="13" customFormat="1">
      <c r="A1376" s="1"/>
      <c r="B1376" s="1"/>
      <c r="C1376" s="1"/>
      <c r="D1376" s="5"/>
      <c r="E1376" s="1"/>
      <c r="F1376" s="1"/>
      <c r="G1376" s="1"/>
      <c r="H1376" s="1"/>
      <c r="I1376" s="1"/>
      <c r="J1376" s="1"/>
      <c r="K1376" s="1"/>
      <c r="L1376" s="1"/>
      <c r="M1376" s="1"/>
      <c r="N1376" s="1"/>
      <c r="O1376" s="124"/>
      <c r="P1376" s="97"/>
      <c r="Q1376" s="12"/>
      <c r="R1376" s="12"/>
    </row>
    <row r="1377" spans="1:18" s="13" customFormat="1">
      <c r="A1377" s="1"/>
      <c r="B1377" s="1"/>
      <c r="C1377" s="1"/>
      <c r="D1377" s="5"/>
      <c r="E1377" s="1"/>
      <c r="F1377" s="1"/>
      <c r="G1377" s="1"/>
      <c r="H1377" s="1"/>
      <c r="I1377" s="1"/>
      <c r="J1377" s="1"/>
      <c r="K1377" s="1"/>
      <c r="L1377" s="1"/>
      <c r="M1377" s="1"/>
      <c r="N1377" s="1"/>
      <c r="O1377" s="124"/>
      <c r="P1377" s="97"/>
      <c r="Q1377" s="12"/>
      <c r="R1377" s="12"/>
    </row>
    <row r="1378" spans="1:18" s="13" customFormat="1">
      <c r="A1378" s="1"/>
      <c r="B1378" s="1"/>
      <c r="C1378" s="1"/>
      <c r="D1378" s="5"/>
      <c r="E1378" s="1"/>
      <c r="F1378" s="1"/>
      <c r="G1378" s="1"/>
      <c r="H1378" s="1"/>
      <c r="I1378" s="1"/>
      <c r="J1378" s="1"/>
      <c r="K1378" s="1"/>
      <c r="L1378" s="1"/>
      <c r="M1378" s="1"/>
      <c r="N1378" s="1"/>
      <c r="O1378" s="124"/>
      <c r="P1378" s="97"/>
      <c r="Q1378" s="12"/>
      <c r="R1378" s="12"/>
    </row>
    <row r="1379" spans="1:18" s="13" customFormat="1">
      <c r="A1379" s="1"/>
      <c r="B1379" s="1"/>
      <c r="C1379" s="1"/>
      <c r="D1379" s="5"/>
      <c r="E1379" s="1"/>
      <c r="F1379" s="1"/>
      <c r="G1379" s="1"/>
      <c r="H1379" s="1"/>
      <c r="I1379" s="1"/>
      <c r="J1379" s="1"/>
      <c r="K1379" s="1"/>
      <c r="L1379" s="1"/>
      <c r="M1379" s="1"/>
      <c r="N1379" s="1"/>
      <c r="O1379" s="124"/>
      <c r="P1379" s="97"/>
      <c r="Q1379" s="12"/>
      <c r="R1379" s="12"/>
    </row>
    <row r="1380" spans="1:18" s="13" customFormat="1">
      <c r="A1380" s="1"/>
      <c r="B1380" s="1"/>
      <c r="C1380" s="1"/>
      <c r="D1380" s="5"/>
      <c r="E1380" s="1"/>
      <c r="F1380" s="1"/>
      <c r="G1380" s="1"/>
      <c r="H1380" s="1"/>
      <c r="I1380" s="1"/>
      <c r="J1380" s="1"/>
      <c r="K1380" s="1"/>
      <c r="L1380" s="1"/>
      <c r="M1380" s="1"/>
      <c r="N1380" s="1"/>
      <c r="O1380" s="124"/>
      <c r="P1380" s="97"/>
      <c r="Q1380" s="12"/>
      <c r="R1380" s="12"/>
    </row>
    <row r="1381" spans="1:18" s="13" customFormat="1">
      <c r="A1381" s="1"/>
      <c r="B1381" s="1"/>
      <c r="C1381" s="1"/>
      <c r="D1381" s="5"/>
      <c r="E1381" s="1"/>
      <c r="F1381" s="1"/>
      <c r="G1381" s="1"/>
      <c r="H1381" s="1"/>
      <c r="I1381" s="1"/>
      <c r="J1381" s="1"/>
      <c r="K1381" s="1"/>
      <c r="L1381" s="1"/>
      <c r="M1381" s="1"/>
      <c r="N1381" s="1"/>
      <c r="O1381" s="124"/>
      <c r="P1381" s="97"/>
      <c r="Q1381" s="12"/>
      <c r="R1381" s="12"/>
    </row>
    <row r="1382" spans="1:18" s="13" customFormat="1">
      <c r="A1382" s="1"/>
      <c r="B1382" s="1"/>
      <c r="C1382" s="1"/>
      <c r="D1382" s="5"/>
      <c r="E1382" s="1"/>
      <c r="F1382" s="1"/>
      <c r="G1382" s="1"/>
      <c r="H1382" s="1"/>
      <c r="I1382" s="1"/>
      <c r="J1382" s="1"/>
      <c r="K1382" s="1"/>
      <c r="L1382" s="1"/>
      <c r="M1382" s="1"/>
      <c r="N1382" s="1"/>
      <c r="O1382" s="124"/>
      <c r="P1382" s="97"/>
      <c r="Q1382" s="12"/>
      <c r="R1382" s="12"/>
    </row>
    <row r="1383" spans="1:18" s="13" customFormat="1">
      <c r="A1383" s="1"/>
      <c r="B1383" s="1"/>
      <c r="C1383" s="1"/>
      <c r="D1383" s="5"/>
      <c r="E1383" s="1"/>
      <c r="F1383" s="1"/>
      <c r="G1383" s="1"/>
      <c r="H1383" s="1"/>
      <c r="I1383" s="1"/>
      <c r="J1383" s="1"/>
      <c r="K1383" s="1"/>
      <c r="L1383" s="1"/>
      <c r="M1383" s="1"/>
      <c r="N1383" s="1"/>
      <c r="O1383" s="124"/>
      <c r="P1383" s="97"/>
      <c r="Q1383" s="12"/>
      <c r="R1383" s="12"/>
    </row>
    <row r="1384" spans="1:18" s="13" customFormat="1">
      <c r="A1384" s="1"/>
      <c r="B1384" s="1"/>
      <c r="C1384" s="1"/>
      <c r="D1384" s="5"/>
      <c r="E1384" s="1"/>
      <c r="F1384" s="1"/>
      <c r="G1384" s="1"/>
      <c r="H1384" s="1"/>
      <c r="I1384" s="1"/>
      <c r="J1384" s="1"/>
      <c r="K1384" s="1"/>
      <c r="L1384" s="1"/>
      <c r="M1384" s="1"/>
      <c r="N1384" s="1"/>
      <c r="O1384" s="124"/>
      <c r="P1384" s="97"/>
      <c r="Q1384" s="12"/>
      <c r="R1384" s="12"/>
    </row>
    <row r="1385" spans="1:18" s="13" customFormat="1">
      <c r="A1385" s="1"/>
      <c r="B1385" s="1"/>
      <c r="C1385" s="1"/>
      <c r="D1385" s="5"/>
      <c r="E1385" s="1"/>
      <c r="F1385" s="1"/>
      <c r="G1385" s="1"/>
      <c r="H1385" s="1"/>
      <c r="I1385" s="1"/>
      <c r="J1385" s="1"/>
      <c r="K1385" s="1"/>
      <c r="L1385" s="1"/>
      <c r="M1385" s="1"/>
      <c r="N1385" s="1"/>
      <c r="O1385" s="124"/>
      <c r="P1385" s="97"/>
      <c r="Q1385" s="12"/>
      <c r="R1385" s="12"/>
    </row>
    <row r="1386" spans="1:18" s="13" customFormat="1">
      <c r="A1386" s="1"/>
      <c r="B1386" s="1"/>
      <c r="C1386" s="1"/>
      <c r="D1386" s="5"/>
      <c r="E1386" s="1"/>
      <c r="F1386" s="1"/>
      <c r="G1386" s="1"/>
      <c r="H1386" s="1"/>
      <c r="I1386" s="1"/>
      <c r="J1386" s="1"/>
      <c r="K1386" s="1"/>
      <c r="L1386" s="1"/>
      <c r="M1386" s="1"/>
      <c r="N1386" s="1"/>
      <c r="O1386" s="124"/>
      <c r="P1386" s="97"/>
      <c r="Q1386" s="12"/>
      <c r="R1386" s="12"/>
    </row>
    <row r="1387" spans="1:18" s="13" customFormat="1">
      <c r="A1387" s="1"/>
      <c r="B1387" s="1"/>
      <c r="C1387" s="1"/>
      <c r="D1387" s="5"/>
      <c r="E1387" s="1"/>
      <c r="F1387" s="1"/>
      <c r="G1387" s="1"/>
      <c r="H1387" s="1"/>
      <c r="I1387" s="1"/>
      <c r="J1387" s="1"/>
      <c r="K1387" s="1"/>
      <c r="L1387" s="1"/>
      <c r="M1387" s="1"/>
      <c r="N1387" s="1"/>
      <c r="O1387" s="124"/>
      <c r="P1387" s="97"/>
      <c r="Q1387" s="12"/>
      <c r="R1387" s="12"/>
    </row>
    <row r="1388" spans="1:18" s="13" customFormat="1">
      <c r="A1388" s="1"/>
      <c r="B1388" s="1"/>
      <c r="C1388" s="1"/>
      <c r="D1388" s="5"/>
      <c r="E1388" s="1"/>
      <c r="F1388" s="1"/>
      <c r="G1388" s="1"/>
      <c r="H1388" s="1"/>
      <c r="I1388" s="1"/>
      <c r="J1388" s="1"/>
      <c r="K1388" s="1"/>
      <c r="L1388" s="1"/>
      <c r="M1388" s="1"/>
      <c r="N1388" s="1"/>
      <c r="O1388" s="124"/>
      <c r="P1388" s="97"/>
      <c r="Q1388" s="12"/>
      <c r="R1388" s="12"/>
    </row>
    <row r="1389" spans="1:18" s="13" customFormat="1">
      <c r="A1389" s="1"/>
      <c r="B1389" s="1"/>
      <c r="C1389" s="1"/>
      <c r="D1389" s="5"/>
      <c r="E1389" s="1"/>
      <c r="F1389" s="1"/>
      <c r="G1389" s="1"/>
      <c r="H1389" s="1"/>
      <c r="I1389" s="1"/>
      <c r="J1389" s="1"/>
      <c r="K1389" s="1"/>
      <c r="L1389" s="1"/>
      <c r="M1389" s="1"/>
      <c r="N1389" s="1"/>
      <c r="O1389" s="124"/>
      <c r="P1389" s="97"/>
      <c r="Q1389" s="12"/>
      <c r="R1389" s="12"/>
    </row>
    <row r="1390" spans="1:18" s="13" customFormat="1">
      <c r="A1390" s="1"/>
      <c r="B1390" s="1"/>
      <c r="C1390" s="1"/>
      <c r="D1390" s="5"/>
      <c r="E1390" s="1"/>
      <c r="F1390" s="1"/>
      <c r="G1390" s="1"/>
      <c r="H1390" s="1"/>
      <c r="I1390" s="1"/>
      <c r="J1390" s="1"/>
      <c r="K1390" s="1"/>
      <c r="L1390" s="1"/>
      <c r="M1390" s="1"/>
      <c r="N1390" s="1"/>
      <c r="O1390" s="124"/>
      <c r="P1390" s="97"/>
      <c r="Q1390" s="12"/>
      <c r="R1390" s="12"/>
    </row>
    <row r="1391" spans="1:18" s="13" customFormat="1">
      <c r="A1391" s="1"/>
      <c r="B1391" s="1"/>
      <c r="C1391" s="1"/>
      <c r="D1391" s="5"/>
      <c r="E1391" s="1"/>
      <c r="F1391" s="1"/>
      <c r="G1391" s="1"/>
      <c r="H1391" s="1"/>
      <c r="I1391" s="1"/>
      <c r="J1391" s="1"/>
      <c r="K1391" s="1"/>
      <c r="L1391" s="1"/>
      <c r="M1391" s="1"/>
      <c r="N1391" s="1"/>
      <c r="O1391" s="124"/>
      <c r="P1391" s="97"/>
      <c r="Q1391" s="12"/>
      <c r="R1391" s="12"/>
    </row>
    <row r="1392" spans="1:18" s="13" customFormat="1">
      <c r="A1392" s="1"/>
      <c r="B1392" s="1"/>
      <c r="C1392" s="1"/>
      <c r="D1392" s="5"/>
      <c r="E1392" s="1"/>
      <c r="F1392" s="1"/>
      <c r="G1392" s="1"/>
      <c r="H1392" s="1"/>
      <c r="I1392" s="1"/>
      <c r="J1392" s="1"/>
      <c r="K1392" s="1"/>
      <c r="L1392" s="1"/>
      <c r="M1392" s="1"/>
      <c r="N1392" s="1"/>
      <c r="O1392" s="124"/>
      <c r="P1392" s="97"/>
      <c r="Q1392" s="12"/>
      <c r="R1392" s="12"/>
    </row>
    <row r="1393" spans="1:18" s="13" customFormat="1">
      <c r="A1393" s="1"/>
      <c r="B1393" s="1"/>
      <c r="C1393" s="1"/>
      <c r="D1393" s="5"/>
      <c r="E1393" s="1"/>
      <c r="F1393" s="1"/>
      <c r="G1393" s="1"/>
      <c r="H1393" s="1"/>
      <c r="I1393" s="1"/>
      <c r="J1393" s="1"/>
      <c r="K1393" s="1"/>
      <c r="L1393" s="1"/>
      <c r="M1393" s="1"/>
      <c r="N1393" s="1"/>
      <c r="O1393" s="124"/>
      <c r="P1393" s="97"/>
      <c r="Q1393" s="12"/>
      <c r="R1393" s="12"/>
    </row>
    <row r="1394" spans="1:18" s="13" customFormat="1">
      <c r="A1394" s="1"/>
      <c r="B1394" s="1"/>
      <c r="C1394" s="1"/>
      <c r="D1394" s="5"/>
      <c r="E1394" s="1"/>
      <c r="F1394" s="1"/>
      <c r="G1394" s="1"/>
      <c r="H1394" s="1"/>
      <c r="I1394" s="1"/>
      <c r="J1394" s="1"/>
      <c r="K1394" s="1"/>
      <c r="L1394" s="1"/>
      <c r="M1394" s="1"/>
      <c r="N1394" s="1"/>
      <c r="O1394" s="124"/>
      <c r="P1394" s="97"/>
      <c r="Q1394" s="12"/>
      <c r="R1394" s="12"/>
    </row>
    <row r="1395" spans="1:18" s="13" customFormat="1">
      <c r="A1395" s="1"/>
      <c r="B1395" s="1"/>
      <c r="C1395" s="1"/>
      <c r="D1395" s="5"/>
      <c r="E1395" s="1"/>
      <c r="F1395" s="1"/>
      <c r="G1395" s="1"/>
      <c r="H1395" s="1"/>
      <c r="I1395" s="1"/>
      <c r="J1395" s="1"/>
      <c r="K1395" s="1"/>
      <c r="L1395" s="1"/>
      <c r="M1395" s="1"/>
      <c r="N1395" s="1"/>
      <c r="O1395" s="124"/>
      <c r="P1395" s="97"/>
      <c r="Q1395" s="12"/>
      <c r="R1395" s="12"/>
    </row>
    <row r="1396" spans="1:18" s="13" customFormat="1">
      <c r="A1396" s="1"/>
      <c r="B1396" s="1"/>
      <c r="C1396" s="1"/>
      <c r="D1396" s="5"/>
      <c r="E1396" s="1"/>
      <c r="F1396" s="1"/>
      <c r="G1396" s="1"/>
      <c r="H1396" s="1"/>
      <c r="I1396" s="1"/>
      <c r="J1396" s="1"/>
      <c r="K1396" s="1"/>
      <c r="L1396" s="1"/>
      <c r="M1396" s="1"/>
      <c r="N1396" s="1"/>
      <c r="O1396" s="124"/>
      <c r="P1396" s="97"/>
      <c r="Q1396" s="12"/>
      <c r="R1396" s="12"/>
    </row>
    <row r="1397" spans="1:18" s="13" customFormat="1">
      <c r="A1397" s="1"/>
      <c r="B1397" s="1"/>
      <c r="C1397" s="1"/>
      <c r="D1397" s="5"/>
      <c r="E1397" s="1"/>
      <c r="F1397" s="1"/>
      <c r="G1397" s="1"/>
      <c r="H1397" s="1"/>
      <c r="I1397" s="1"/>
      <c r="J1397" s="1"/>
      <c r="K1397" s="1"/>
      <c r="L1397" s="1"/>
      <c r="M1397" s="1"/>
      <c r="N1397" s="1"/>
      <c r="O1397" s="124"/>
      <c r="P1397" s="97"/>
      <c r="Q1397" s="12"/>
      <c r="R1397" s="12"/>
    </row>
    <row r="1398" spans="1:18" s="13" customFormat="1">
      <c r="A1398" s="1"/>
      <c r="B1398" s="1"/>
      <c r="C1398" s="1"/>
      <c r="D1398" s="5"/>
      <c r="E1398" s="1"/>
      <c r="F1398" s="1"/>
      <c r="G1398" s="1"/>
      <c r="H1398" s="1"/>
      <c r="I1398" s="1"/>
      <c r="J1398" s="1"/>
      <c r="K1398" s="1"/>
      <c r="L1398" s="1"/>
      <c r="M1398" s="1"/>
      <c r="N1398" s="1"/>
      <c r="O1398" s="124"/>
      <c r="P1398" s="97"/>
      <c r="Q1398" s="12"/>
      <c r="R1398" s="12"/>
    </row>
    <row r="1399" spans="1:18" s="13" customFormat="1">
      <c r="A1399" s="1"/>
      <c r="B1399" s="1"/>
      <c r="C1399" s="1"/>
      <c r="D1399" s="5"/>
      <c r="E1399" s="1"/>
      <c r="F1399" s="1"/>
      <c r="G1399" s="1"/>
      <c r="H1399" s="1"/>
      <c r="I1399" s="1"/>
      <c r="J1399" s="1"/>
      <c r="K1399" s="1"/>
      <c r="L1399" s="1"/>
      <c r="M1399" s="1"/>
      <c r="N1399" s="1"/>
      <c r="O1399" s="124"/>
      <c r="P1399" s="97"/>
      <c r="Q1399" s="12"/>
      <c r="R1399" s="12"/>
    </row>
    <row r="1400" spans="1:18" s="13" customFormat="1">
      <c r="A1400" s="1"/>
      <c r="B1400" s="1"/>
      <c r="C1400" s="1"/>
      <c r="D1400" s="5"/>
      <c r="E1400" s="1"/>
      <c r="F1400" s="1"/>
      <c r="G1400" s="1"/>
      <c r="H1400" s="1"/>
      <c r="I1400" s="1"/>
      <c r="J1400" s="1"/>
      <c r="K1400" s="1"/>
      <c r="L1400" s="1"/>
      <c r="M1400" s="1"/>
      <c r="N1400" s="1"/>
      <c r="O1400" s="124"/>
      <c r="P1400" s="97"/>
      <c r="Q1400" s="12"/>
      <c r="R1400" s="12"/>
    </row>
    <row r="1401" spans="1:18" s="13" customFormat="1">
      <c r="A1401" s="1"/>
      <c r="B1401" s="1"/>
      <c r="C1401" s="1"/>
      <c r="D1401" s="5"/>
      <c r="E1401" s="1"/>
      <c r="F1401" s="1"/>
      <c r="G1401" s="1"/>
      <c r="H1401" s="1"/>
      <c r="I1401" s="1"/>
      <c r="J1401" s="1"/>
      <c r="K1401" s="1"/>
      <c r="L1401" s="1"/>
      <c r="M1401" s="1"/>
      <c r="N1401" s="1"/>
      <c r="O1401" s="124"/>
      <c r="P1401" s="97"/>
      <c r="Q1401" s="12"/>
      <c r="R1401" s="12"/>
    </row>
    <row r="1402" spans="1:18" s="13" customFormat="1">
      <c r="A1402" s="1"/>
      <c r="B1402" s="1"/>
      <c r="C1402" s="1"/>
      <c r="D1402" s="5"/>
      <c r="E1402" s="1"/>
      <c r="F1402" s="1"/>
      <c r="G1402" s="1"/>
      <c r="H1402" s="1"/>
      <c r="I1402" s="1"/>
      <c r="J1402" s="1"/>
      <c r="K1402" s="1"/>
      <c r="L1402" s="1"/>
      <c r="M1402" s="1"/>
      <c r="N1402" s="1"/>
      <c r="O1402" s="124"/>
      <c r="P1402" s="97"/>
      <c r="Q1402" s="12"/>
      <c r="R1402" s="12"/>
    </row>
    <row r="1403" spans="1:18" s="13" customFormat="1">
      <c r="A1403" s="1"/>
      <c r="B1403" s="1"/>
      <c r="C1403" s="1"/>
      <c r="D1403" s="5"/>
      <c r="E1403" s="1"/>
      <c r="F1403" s="1"/>
      <c r="G1403" s="1"/>
      <c r="H1403" s="1"/>
      <c r="I1403" s="1"/>
      <c r="J1403" s="1"/>
      <c r="K1403" s="1"/>
      <c r="L1403" s="1"/>
      <c r="M1403" s="1"/>
      <c r="N1403" s="1"/>
      <c r="O1403" s="124"/>
      <c r="P1403" s="97"/>
      <c r="Q1403" s="12"/>
      <c r="R1403" s="12"/>
    </row>
    <row r="1404" spans="1:18" s="13" customFormat="1">
      <c r="A1404" s="1"/>
      <c r="B1404" s="1"/>
      <c r="C1404" s="1"/>
      <c r="D1404" s="5"/>
      <c r="E1404" s="1"/>
      <c r="F1404" s="1"/>
      <c r="G1404" s="1"/>
      <c r="H1404" s="1"/>
      <c r="I1404" s="1"/>
      <c r="J1404" s="1"/>
      <c r="K1404" s="1"/>
      <c r="L1404" s="1"/>
      <c r="M1404" s="1"/>
      <c r="N1404" s="1"/>
      <c r="O1404" s="124"/>
      <c r="P1404" s="97"/>
      <c r="Q1404" s="12"/>
      <c r="R1404" s="12"/>
    </row>
    <row r="1405" spans="1:18" s="13" customFormat="1">
      <c r="A1405" s="1"/>
      <c r="B1405" s="1"/>
      <c r="C1405" s="1"/>
      <c r="D1405" s="5"/>
      <c r="E1405" s="1"/>
      <c r="F1405" s="1"/>
      <c r="G1405" s="1"/>
      <c r="H1405" s="1"/>
      <c r="I1405" s="1"/>
      <c r="J1405" s="1"/>
      <c r="K1405" s="1"/>
      <c r="L1405" s="1"/>
      <c r="M1405" s="1"/>
      <c r="N1405" s="1"/>
      <c r="O1405" s="124"/>
      <c r="P1405" s="97"/>
      <c r="Q1405" s="12"/>
      <c r="R1405" s="12"/>
    </row>
    <row r="1406" spans="1:18" s="13" customFormat="1">
      <c r="A1406" s="1"/>
      <c r="B1406" s="1"/>
      <c r="C1406" s="1"/>
      <c r="D1406" s="5"/>
      <c r="E1406" s="1"/>
      <c r="F1406" s="1"/>
      <c r="G1406" s="1"/>
      <c r="H1406" s="1"/>
      <c r="I1406" s="1"/>
      <c r="J1406" s="1"/>
      <c r="K1406" s="1"/>
      <c r="L1406" s="1"/>
      <c r="M1406" s="1"/>
      <c r="N1406" s="1"/>
      <c r="O1406" s="124"/>
      <c r="P1406" s="97"/>
      <c r="Q1406" s="12"/>
      <c r="R1406" s="12"/>
    </row>
    <row r="1407" spans="1:18" s="13" customFormat="1">
      <c r="A1407" s="1"/>
      <c r="B1407" s="1"/>
      <c r="C1407" s="1"/>
      <c r="D1407" s="5"/>
      <c r="E1407" s="1"/>
      <c r="F1407" s="1"/>
      <c r="G1407" s="1"/>
      <c r="H1407" s="1"/>
      <c r="I1407" s="1"/>
      <c r="J1407" s="1"/>
      <c r="K1407" s="1"/>
      <c r="L1407" s="1"/>
      <c r="M1407" s="1"/>
      <c r="N1407" s="1"/>
      <c r="O1407" s="124"/>
      <c r="P1407" s="97"/>
      <c r="Q1407" s="12"/>
      <c r="R1407" s="12"/>
    </row>
    <row r="1408" spans="1:18" s="13" customFormat="1">
      <c r="A1408" s="1"/>
      <c r="B1408" s="1"/>
      <c r="C1408" s="1"/>
      <c r="D1408" s="5"/>
      <c r="E1408" s="1"/>
      <c r="F1408" s="1"/>
      <c r="G1408" s="1"/>
      <c r="H1408" s="1"/>
      <c r="I1408" s="1"/>
      <c r="J1408" s="1"/>
      <c r="K1408" s="1"/>
      <c r="L1408" s="1"/>
      <c r="M1408" s="1"/>
      <c r="N1408" s="1"/>
      <c r="O1408" s="124"/>
      <c r="P1408" s="97"/>
      <c r="Q1408" s="12"/>
      <c r="R1408" s="12"/>
    </row>
    <row r="1409" spans="1:18" s="13" customFormat="1">
      <c r="A1409" s="1"/>
      <c r="B1409" s="1"/>
      <c r="C1409" s="1"/>
      <c r="D1409" s="5"/>
      <c r="E1409" s="1"/>
      <c r="F1409" s="1"/>
      <c r="G1409" s="1"/>
      <c r="H1409" s="1"/>
      <c r="I1409" s="1"/>
      <c r="J1409" s="1"/>
      <c r="K1409" s="1"/>
      <c r="L1409" s="1"/>
      <c r="M1409" s="1"/>
      <c r="N1409" s="1"/>
      <c r="O1409" s="124"/>
      <c r="P1409" s="97"/>
      <c r="Q1409" s="12"/>
      <c r="R1409" s="12"/>
    </row>
    <row r="1410" spans="1:18" s="13" customFormat="1">
      <c r="A1410" s="1"/>
      <c r="B1410" s="1"/>
      <c r="C1410" s="1"/>
      <c r="D1410" s="5"/>
      <c r="E1410" s="1"/>
      <c r="F1410" s="1"/>
      <c r="G1410" s="1"/>
      <c r="H1410" s="1"/>
      <c r="I1410" s="1"/>
      <c r="J1410" s="1"/>
      <c r="K1410" s="1"/>
      <c r="L1410" s="1"/>
      <c r="M1410" s="1"/>
      <c r="N1410" s="1"/>
      <c r="O1410" s="124"/>
      <c r="P1410" s="97"/>
      <c r="Q1410" s="12"/>
      <c r="R1410" s="12"/>
    </row>
    <row r="1411" spans="1:18" s="13" customFormat="1">
      <c r="A1411" s="1"/>
      <c r="B1411" s="1"/>
      <c r="C1411" s="1"/>
      <c r="D1411" s="5"/>
      <c r="E1411" s="1"/>
      <c r="F1411" s="1"/>
      <c r="G1411" s="1"/>
      <c r="H1411" s="1"/>
      <c r="I1411" s="1"/>
      <c r="J1411" s="1"/>
      <c r="K1411" s="1"/>
      <c r="L1411" s="1"/>
      <c r="M1411" s="1"/>
      <c r="N1411" s="1"/>
      <c r="O1411" s="124"/>
      <c r="P1411" s="97"/>
      <c r="Q1411" s="12"/>
      <c r="R1411" s="12"/>
    </row>
    <row r="1412" spans="1:18" s="13" customFormat="1">
      <c r="A1412" s="1"/>
      <c r="B1412" s="1"/>
      <c r="C1412" s="1"/>
      <c r="D1412" s="5"/>
      <c r="E1412" s="1"/>
      <c r="F1412" s="1"/>
      <c r="G1412" s="1"/>
      <c r="H1412" s="1"/>
      <c r="I1412" s="1"/>
      <c r="J1412" s="1"/>
      <c r="K1412" s="1"/>
      <c r="L1412" s="1"/>
      <c r="M1412" s="1"/>
      <c r="N1412" s="1"/>
      <c r="O1412" s="124"/>
      <c r="P1412" s="97"/>
      <c r="Q1412" s="12"/>
      <c r="R1412" s="12"/>
    </row>
    <row r="1413" spans="1:18" s="13" customFormat="1">
      <c r="A1413" s="1"/>
      <c r="B1413" s="1"/>
      <c r="C1413" s="1"/>
      <c r="D1413" s="5"/>
      <c r="E1413" s="1"/>
      <c r="F1413" s="1"/>
      <c r="G1413" s="1"/>
      <c r="H1413" s="1"/>
      <c r="I1413" s="1"/>
      <c r="J1413" s="1"/>
      <c r="K1413" s="1"/>
      <c r="L1413" s="1"/>
      <c r="M1413" s="1"/>
      <c r="N1413" s="1"/>
      <c r="O1413" s="124"/>
      <c r="P1413" s="97"/>
      <c r="Q1413" s="12"/>
      <c r="R1413" s="12"/>
    </row>
    <row r="1414" spans="1:18" s="13" customFormat="1">
      <c r="A1414" s="1"/>
      <c r="B1414" s="1"/>
      <c r="C1414" s="1"/>
      <c r="D1414" s="5"/>
      <c r="E1414" s="1"/>
      <c r="F1414" s="1"/>
      <c r="G1414" s="1"/>
      <c r="H1414" s="1"/>
      <c r="I1414" s="1"/>
      <c r="J1414" s="1"/>
      <c r="K1414" s="1"/>
      <c r="L1414" s="1"/>
      <c r="M1414" s="1"/>
      <c r="N1414" s="1"/>
      <c r="O1414" s="124"/>
      <c r="P1414" s="97"/>
      <c r="Q1414" s="12"/>
      <c r="R1414" s="12"/>
    </row>
    <row r="1415" spans="1:18" s="13" customFormat="1">
      <c r="A1415" s="1"/>
      <c r="B1415" s="1"/>
      <c r="C1415" s="1"/>
      <c r="D1415" s="5"/>
      <c r="E1415" s="1"/>
      <c r="F1415" s="1"/>
      <c r="G1415" s="1"/>
      <c r="H1415" s="1"/>
      <c r="I1415" s="1"/>
      <c r="J1415" s="1"/>
      <c r="K1415" s="1"/>
      <c r="L1415" s="1"/>
      <c r="M1415" s="1"/>
      <c r="N1415" s="1"/>
      <c r="O1415" s="124"/>
      <c r="P1415" s="97"/>
      <c r="Q1415" s="12"/>
      <c r="R1415" s="12"/>
    </row>
    <row r="1416" spans="1:18" s="13" customFormat="1">
      <c r="A1416" s="1"/>
      <c r="B1416" s="1"/>
      <c r="C1416" s="1"/>
      <c r="D1416" s="5"/>
      <c r="E1416" s="1"/>
      <c r="F1416" s="1"/>
      <c r="G1416" s="1"/>
      <c r="H1416" s="1"/>
      <c r="I1416" s="1"/>
      <c r="J1416" s="1"/>
      <c r="K1416" s="1"/>
      <c r="L1416" s="1"/>
      <c r="M1416" s="1"/>
      <c r="N1416" s="1"/>
      <c r="O1416" s="124"/>
      <c r="P1416" s="97"/>
      <c r="Q1416" s="12"/>
      <c r="R1416" s="12"/>
    </row>
    <row r="1417" spans="1:18" s="13" customFormat="1">
      <c r="A1417" s="1"/>
      <c r="B1417" s="1"/>
      <c r="C1417" s="1"/>
      <c r="D1417" s="5"/>
      <c r="E1417" s="1"/>
      <c r="F1417" s="1"/>
      <c r="G1417" s="1"/>
      <c r="H1417" s="1"/>
      <c r="I1417" s="1"/>
      <c r="J1417" s="1"/>
      <c r="K1417" s="1"/>
      <c r="L1417" s="1"/>
      <c r="M1417" s="1"/>
      <c r="N1417" s="1"/>
      <c r="O1417" s="124"/>
      <c r="P1417" s="97"/>
      <c r="Q1417" s="12"/>
      <c r="R1417" s="12"/>
    </row>
    <row r="1418" spans="1:18" s="13" customFormat="1">
      <c r="A1418" s="1"/>
      <c r="B1418" s="1"/>
      <c r="C1418" s="1"/>
      <c r="D1418" s="5"/>
      <c r="E1418" s="1"/>
      <c r="F1418" s="1"/>
      <c r="G1418" s="1"/>
      <c r="H1418" s="1"/>
      <c r="I1418" s="1"/>
      <c r="J1418" s="1"/>
      <c r="K1418" s="1"/>
      <c r="L1418" s="1"/>
      <c r="M1418" s="1"/>
      <c r="N1418" s="1"/>
      <c r="O1418" s="124"/>
      <c r="P1418" s="97"/>
      <c r="Q1418" s="12"/>
      <c r="R1418" s="12"/>
    </row>
    <row r="1419" spans="1:18" s="13" customFormat="1">
      <c r="A1419" s="1"/>
      <c r="B1419" s="1"/>
      <c r="C1419" s="1"/>
      <c r="D1419" s="5"/>
      <c r="E1419" s="1"/>
      <c r="F1419" s="1"/>
      <c r="G1419" s="1"/>
      <c r="H1419" s="1"/>
      <c r="I1419" s="1"/>
      <c r="J1419" s="1"/>
      <c r="K1419" s="1"/>
      <c r="L1419" s="1"/>
      <c r="M1419" s="1"/>
      <c r="N1419" s="1"/>
      <c r="O1419" s="124"/>
      <c r="P1419" s="97"/>
      <c r="Q1419" s="12"/>
      <c r="R1419" s="12"/>
    </row>
    <row r="1420" spans="1:18" s="13" customFormat="1">
      <c r="A1420" s="1"/>
      <c r="B1420" s="1"/>
      <c r="C1420" s="1"/>
      <c r="D1420" s="5"/>
      <c r="E1420" s="1"/>
      <c r="F1420" s="1"/>
      <c r="G1420" s="1"/>
      <c r="H1420" s="1"/>
      <c r="I1420" s="1"/>
      <c r="J1420" s="1"/>
      <c r="K1420" s="1"/>
      <c r="L1420" s="1"/>
      <c r="M1420" s="1"/>
      <c r="N1420" s="1"/>
      <c r="O1420" s="124"/>
      <c r="P1420" s="97"/>
      <c r="Q1420" s="12"/>
      <c r="R1420" s="12"/>
    </row>
    <row r="1421" spans="1:18" s="13" customFormat="1">
      <c r="A1421" s="1"/>
      <c r="B1421" s="1"/>
      <c r="C1421" s="1"/>
      <c r="D1421" s="5"/>
      <c r="E1421" s="1"/>
      <c r="F1421" s="1"/>
      <c r="G1421" s="1"/>
      <c r="H1421" s="1"/>
      <c r="I1421" s="1"/>
      <c r="J1421" s="1"/>
      <c r="K1421" s="1"/>
      <c r="L1421" s="1"/>
      <c r="M1421" s="1"/>
      <c r="N1421" s="1"/>
      <c r="O1421" s="124"/>
      <c r="P1421" s="97"/>
      <c r="Q1421" s="12"/>
      <c r="R1421" s="12"/>
    </row>
    <row r="1422" spans="1:18" s="13" customFormat="1">
      <c r="A1422" s="1"/>
      <c r="B1422" s="1"/>
      <c r="C1422" s="1"/>
      <c r="D1422" s="5"/>
      <c r="E1422" s="1"/>
      <c r="F1422" s="1"/>
      <c r="G1422" s="1"/>
      <c r="H1422" s="1"/>
      <c r="I1422" s="1"/>
      <c r="J1422" s="1"/>
      <c r="K1422" s="1"/>
      <c r="L1422" s="1"/>
      <c r="M1422" s="1"/>
      <c r="N1422" s="1"/>
      <c r="O1422" s="124"/>
      <c r="P1422" s="97"/>
      <c r="Q1422" s="12"/>
      <c r="R1422" s="12"/>
    </row>
    <row r="1423" spans="1:18" s="13" customFormat="1">
      <c r="A1423" s="1"/>
      <c r="B1423" s="1"/>
      <c r="C1423" s="1"/>
      <c r="D1423" s="5"/>
      <c r="E1423" s="1"/>
      <c r="F1423" s="1"/>
      <c r="G1423" s="1"/>
      <c r="H1423" s="1"/>
      <c r="I1423" s="1"/>
      <c r="J1423" s="1"/>
      <c r="K1423" s="1"/>
      <c r="L1423" s="1"/>
      <c r="M1423" s="1"/>
      <c r="N1423" s="1"/>
      <c r="O1423" s="124"/>
      <c r="P1423" s="97"/>
      <c r="Q1423" s="12"/>
      <c r="R1423" s="12"/>
    </row>
    <row r="1424" spans="1:18" s="13" customFormat="1">
      <c r="A1424" s="1"/>
      <c r="B1424" s="1"/>
      <c r="C1424" s="1"/>
      <c r="D1424" s="5"/>
      <c r="E1424" s="1"/>
      <c r="F1424" s="1"/>
      <c r="G1424" s="1"/>
      <c r="H1424" s="1"/>
      <c r="I1424" s="1"/>
      <c r="J1424" s="1"/>
      <c r="K1424" s="1"/>
      <c r="L1424" s="1"/>
      <c r="M1424" s="1"/>
      <c r="N1424" s="1"/>
      <c r="O1424" s="124"/>
      <c r="P1424" s="97"/>
      <c r="Q1424" s="12"/>
      <c r="R1424" s="12"/>
    </row>
    <row r="1425" spans="1:18" s="13" customFormat="1">
      <c r="A1425" s="1"/>
      <c r="B1425" s="1"/>
      <c r="C1425" s="1"/>
      <c r="D1425" s="5"/>
      <c r="E1425" s="1"/>
      <c r="F1425" s="1"/>
      <c r="G1425" s="1"/>
      <c r="H1425" s="1"/>
      <c r="I1425" s="1"/>
      <c r="J1425" s="1"/>
      <c r="K1425" s="1"/>
      <c r="L1425" s="1"/>
      <c r="M1425" s="1"/>
      <c r="N1425" s="1"/>
      <c r="O1425" s="124"/>
      <c r="P1425" s="97"/>
      <c r="Q1425" s="12"/>
      <c r="R1425" s="12"/>
    </row>
    <row r="1426" spans="1:18" s="13" customFormat="1">
      <c r="A1426" s="1"/>
      <c r="B1426" s="1"/>
      <c r="C1426" s="1"/>
      <c r="D1426" s="5"/>
      <c r="E1426" s="1"/>
      <c r="F1426" s="1"/>
      <c r="G1426" s="1"/>
      <c r="H1426" s="1"/>
      <c r="I1426" s="1"/>
      <c r="J1426" s="1"/>
      <c r="K1426" s="1"/>
      <c r="L1426" s="1"/>
      <c r="M1426" s="1"/>
      <c r="N1426" s="1"/>
      <c r="O1426" s="124"/>
      <c r="P1426" s="97"/>
      <c r="Q1426" s="12"/>
      <c r="R1426" s="12"/>
    </row>
    <row r="1427" spans="1:18" s="13" customFormat="1">
      <c r="A1427" s="1"/>
      <c r="B1427" s="1"/>
      <c r="C1427" s="1"/>
      <c r="D1427" s="5"/>
      <c r="E1427" s="1"/>
      <c r="F1427" s="1"/>
      <c r="G1427" s="1"/>
      <c r="H1427" s="1"/>
      <c r="I1427" s="1"/>
      <c r="J1427" s="1"/>
      <c r="K1427" s="1"/>
      <c r="L1427" s="1"/>
      <c r="M1427" s="1"/>
      <c r="N1427" s="1"/>
      <c r="O1427" s="124"/>
      <c r="P1427" s="97"/>
      <c r="Q1427" s="12"/>
      <c r="R1427" s="12"/>
    </row>
    <row r="1428" spans="1:18" s="13" customFormat="1">
      <c r="A1428" s="1"/>
      <c r="B1428" s="1"/>
      <c r="C1428" s="1"/>
      <c r="D1428" s="5"/>
      <c r="E1428" s="1"/>
      <c r="F1428" s="1"/>
      <c r="G1428" s="1"/>
      <c r="H1428" s="1"/>
      <c r="I1428" s="1"/>
      <c r="J1428" s="1"/>
      <c r="K1428" s="1"/>
      <c r="L1428" s="1"/>
      <c r="M1428" s="1"/>
      <c r="N1428" s="1"/>
      <c r="O1428" s="124"/>
      <c r="P1428" s="97"/>
      <c r="Q1428" s="12"/>
      <c r="R1428" s="12"/>
    </row>
    <row r="1429" spans="1:18" s="13" customFormat="1">
      <c r="A1429" s="1"/>
      <c r="B1429" s="1"/>
      <c r="C1429" s="1"/>
      <c r="D1429" s="5"/>
      <c r="E1429" s="1"/>
      <c r="F1429" s="1"/>
      <c r="G1429" s="1"/>
      <c r="H1429" s="1"/>
      <c r="I1429" s="1"/>
      <c r="J1429" s="1"/>
      <c r="K1429" s="1"/>
      <c r="L1429" s="1"/>
      <c r="M1429" s="1"/>
      <c r="N1429" s="1"/>
      <c r="O1429" s="124"/>
      <c r="P1429" s="97"/>
      <c r="Q1429" s="12"/>
      <c r="R1429" s="12"/>
    </row>
    <row r="1430" spans="1:18" s="13" customFormat="1">
      <c r="A1430" s="1"/>
      <c r="B1430" s="1"/>
      <c r="C1430" s="1"/>
      <c r="D1430" s="5"/>
      <c r="E1430" s="1"/>
      <c r="F1430" s="1"/>
      <c r="G1430" s="1"/>
      <c r="H1430" s="1"/>
      <c r="I1430" s="1"/>
      <c r="J1430" s="1"/>
      <c r="K1430" s="1"/>
      <c r="L1430" s="1"/>
      <c r="M1430" s="1"/>
      <c r="N1430" s="1"/>
      <c r="O1430" s="124"/>
      <c r="P1430" s="97"/>
      <c r="Q1430" s="12"/>
      <c r="R1430" s="12"/>
    </row>
    <row r="1431" spans="1:18" s="13" customFormat="1">
      <c r="A1431" s="1"/>
      <c r="B1431" s="1"/>
      <c r="C1431" s="1"/>
      <c r="D1431" s="5"/>
      <c r="E1431" s="1"/>
      <c r="F1431" s="1"/>
      <c r="G1431" s="1"/>
      <c r="H1431" s="1"/>
      <c r="I1431" s="1"/>
      <c r="J1431" s="1"/>
      <c r="K1431" s="1"/>
      <c r="L1431" s="1"/>
      <c r="M1431" s="1"/>
      <c r="N1431" s="1"/>
      <c r="O1431" s="124"/>
      <c r="P1431" s="97"/>
      <c r="Q1431" s="12"/>
      <c r="R1431" s="12"/>
    </row>
    <row r="1432" spans="1:18" s="13" customFormat="1">
      <c r="A1432" s="1"/>
      <c r="B1432" s="1"/>
      <c r="C1432" s="1"/>
      <c r="D1432" s="5"/>
      <c r="E1432" s="1"/>
      <c r="F1432" s="1"/>
      <c r="G1432" s="1"/>
      <c r="H1432" s="1"/>
      <c r="I1432" s="1"/>
      <c r="J1432" s="1"/>
      <c r="K1432" s="1"/>
      <c r="L1432" s="1"/>
      <c r="M1432" s="1"/>
      <c r="N1432" s="1"/>
      <c r="O1432" s="124"/>
      <c r="P1432" s="97"/>
      <c r="Q1432" s="12"/>
      <c r="R1432" s="12"/>
    </row>
    <row r="1433" spans="1:18" s="13" customFormat="1">
      <c r="A1433" s="1"/>
      <c r="B1433" s="1"/>
      <c r="C1433" s="1"/>
      <c r="D1433" s="5"/>
      <c r="E1433" s="1"/>
      <c r="F1433" s="1"/>
      <c r="G1433" s="1"/>
      <c r="H1433" s="1"/>
      <c r="I1433" s="1"/>
      <c r="J1433" s="1"/>
      <c r="K1433" s="1"/>
      <c r="L1433" s="1"/>
      <c r="M1433" s="1"/>
      <c r="N1433" s="1"/>
      <c r="O1433" s="124"/>
      <c r="P1433" s="97"/>
      <c r="Q1433" s="12"/>
      <c r="R1433" s="12"/>
    </row>
    <row r="1434" spans="1:18" s="13" customFormat="1">
      <c r="A1434" s="1"/>
      <c r="B1434" s="1"/>
      <c r="C1434" s="1"/>
      <c r="D1434" s="5"/>
      <c r="E1434" s="1"/>
      <c r="F1434" s="1"/>
      <c r="G1434" s="1"/>
      <c r="H1434" s="1"/>
      <c r="I1434" s="1"/>
      <c r="J1434" s="1"/>
      <c r="K1434" s="1"/>
      <c r="L1434" s="1"/>
      <c r="M1434" s="1"/>
      <c r="N1434" s="1"/>
      <c r="O1434" s="124"/>
      <c r="P1434" s="97"/>
      <c r="Q1434" s="12"/>
      <c r="R1434" s="12"/>
    </row>
    <row r="1435" spans="1:18" s="13" customFormat="1">
      <c r="A1435" s="1"/>
      <c r="B1435" s="1"/>
      <c r="C1435" s="1"/>
      <c r="D1435" s="5"/>
      <c r="E1435" s="1"/>
      <c r="F1435" s="1"/>
      <c r="G1435" s="1"/>
      <c r="H1435" s="1"/>
      <c r="I1435" s="1"/>
      <c r="J1435" s="1"/>
      <c r="K1435" s="1"/>
      <c r="L1435" s="1"/>
      <c r="M1435" s="1"/>
      <c r="N1435" s="1"/>
      <c r="O1435" s="124"/>
      <c r="P1435" s="97"/>
      <c r="Q1435" s="12"/>
      <c r="R1435" s="12"/>
    </row>
    <row r="1436" spans="1:18" s="13" customFormat="1">
      <c r="A1436" s="1"/>
      <c r="B1436" s="1"/>
      <c r="C1436" s="1"/>
      <c r="D1436" s="5"/>
      <c r="E1436" s="1"/>
      <c r="F1436" s="1"/>
      <c r="G1436" s="1"/>
      <c r="H1436" s="1"/>
      <c r="I1436" s="1"/>
      <c r="J1436" s="1"/>
      <c r="K1436" s="1"/>
      <c r="L1436" s="1"/>
      <c r="M1436" s="1"/>
      <c r="N1436" s="1"/>
      <c r="O1436" s="124"/>
      <c r="P1436" s="97"/>
      <c r="Q1436" s="12"/>
      <c r="R1436" s="12"/>
    </row>
    <row r="1437" spans="1:18" s="13" customFormat="1">
      <c r="A1437" s="1"/>
      <c r="B1437" s="1"/>
      <c r="C1437" s="1"/>
      <c r="D1437" s="5"/>
      <c r="E1437" s="1"/>
      <c r="F1437" s="1"/>
      <c r="G1437" s="1"/>
      <c r="H1437" s="1"/>
      <c r="I1437" s="1"/>
      <c r="J1437" s="1"/>
      <c r="K1437" s="1"/>
      <c r="L1437" s="1"/>
      <c r="M1437" s="1"/>
      <c r="N1437" s="1"/>
      <c r="O1437" s="124"/>
      <c r="P1437" s="97"/>
      <c r="Q1437" s="12"/>
      <c r="R1437" s="12"/>
    </row>
    <row r="1438" spans="1:18" s="13" customFormat="1">
      <c r="A1438" s="1"/>
      <c r="B1438" s="1"/>
      <c r="C1438" s="1"/>
      <c r="D1438" s="5"/>
      <c r="E1438" s="1"/>
      <c r="F1438" s="1"/>
      <c r="G1438" s="1"/>
      <c r="H1438" s="1"/>
      <c r="I1438" s="1"/>
      <c r="J1438" s="1"/>
      <c r="K1438" s="1"/>
      <c r="L1438" s="1"/>
      <c r="M1438" s="1"/>
      <c r="N1438" s="1"/>
      <c r="O1438" s="124"/>
      <c r="P1438" s="97"/>
      <c r="Q1438" s="12"/>
      <c r="R1438" s="12"/>
    </row>
    <row r="1439" spans="1:18" s="13" customFormat="1">
      <c r="A1439" s="1"/>
      <c r="B1439" s="1"/>
      <c r="C1439" s="1"/>
      <c r="D1439" s="5"/>
      <c r="E1439" s="1"/>
      <c r="F1439" s="1"/>
      <c r="G1439" s="1"/>
      <c r="H1439" s="1"/>
      <c r="I1439" s="1"/>
      <c r="J1439" s="1"/>
      <c r="K1439" s="1"/>
      <c r="L1439" s="1"/>
      <c r="M1439" s="1"/>
      <c r="N1439" s="1"/>
      <c r="O1439" s="124"/>
      <c r="P1439" s="97"/>
      <c r="Q1439" s="12"/>
      <c r="R1439" s="12"/>
    </row>
    <row r="1440" spans="1:18" s="13" customFormat="1">
      <c r="A1440" s="1"/>
      <c r="B1440" s="1"/>
      <c r="C1440" s="1"/>
      <c r="D1440" s="5"/>
      <c r="E1440" s="1"/>
      <c r="F1440" s="1"/>
      <c r="G1440" s="1"/>
      <c r="H1440" s="1"/>
      <c r="I1440" s="1"/>
      <c r="J1440" s="1"/>
      <c r="K1440" s="1"/>
      <c r="L1440" s="1"/>
      <c r="M1440" s="1"/>
      <c r="N1440" s="1"/>
      <c r="O1440" s="124"/>
      <c r="P1440" s="97"/>
      <c r="Q1440" s="12"/>
      <c r="R1440" s="12"/>
    </row>
    <row r="1441" spans="1:18" s="13" customFormat="1">
      <c r="A1441" s="1"/>
      <c r="B1441" s="1"/>
      <c r="C1441" s="1"/>
      <c r="D1441" s="5"/>
      <c r="E1441" s="1"/>
      <c r="F1441" s="1"/>
      <c r="G1441" s="1"/>
      <c r="H1441" s="1"/>
      <c r="I1441" s="1"/>
      <c r="J1441" s="1"/>
      <c r="K1441" s="1"/>
      <c r="L1441" s="1"/>
      <c r="M1441" s="1"/>
      <c r="N1441" s="1"/>
      <c r="O1441" s="124"/>
      <c r="P1441" s="97"/>
      <c r="Q1441" s="12"/>
      <c r="R1441" s="12"/>
    </row>
    <row r="1442" spans="1:18" s="13" customFormat="1">
      <c r="A1442" s="1"/>
      <c r="B1442" s="1"/>
      <c r="C1442" s="1"/>
      <c r="D1442" s="5"/>
      <c r="E1442" s="1"/>
      <c r="F1442" s="1"/>
      <c r="G1442" s="1"/>
      <c r="H1442" s="1"/>
      <c r="I1442" s="1"/>
      <c r="J1442" s="1"/>
      <c r="K1442" s="1"/>
      <c r="L1442" s="1"/>
      <c r="M1442" s="1"/>
      <c r="N1442" s="1"/>
      <c r="O1442" s="124"/>
      <c r="P1442" s="97"/>
      <c r="Q1442" s="12"/>
      <c r="R1442" s="12"/>
    </row>
    <row r="1443" spans="1:18" s="13" customFormat="1">
      <c r="A1443" s="1"/>
      <c r="B1443" s="1"/>
      <c r="C1443" s="1"/>
      <c r="D1443" s="5"/>
      <c r="E1443" s="1"/>
      <c r="F1443" s="1"/>
      <c r="G1443" s="1"/>
      <c r="H1443" s="1"/>
      <c r="I1443" s="1"/>
      <c r="J1443" s="1"/>
      <c r="K1443" s="1"/>
      <c r="L1443" s="1"/>
      <c r="M1443" s="1"/>
      <c r="N1443" s="1"/>
      <c r="O1443" s="124"/>
      <c r="P1443" s="97"/>
      <c r="Q1443" s="12"/>
      <c r="R1443" s="12"/>
    </row>
    <row r="1444" spans="1:18" s="13" customFormat="1">
      <c r="A1444" s="1"/>
      <c r="B1444" s="1"/>
      <c r="C1444" s="1"/>
      <c r="D1444" s="5"/>
      <c r="E1444" s="1"/>
      <c r="F1444" s="1"/>
      <c r="G1444" s="1"/>
      <c r="H1444" s="1"/>
      <c r="I1444" s="1"/>
      <c r="J1444" s="1"/>
      <c r="K1444" s="1"/>
      <c r="L1444" s="1"/>
      <c r="M1444" s="1"/>
      <c r="N1444" s="1"/>
      <c r="O1444" s="124"/>
      <c r="P1444" s="97"/>
      <c r="Q1444" s="12"/>
      <c r="R1444" s="12"/>
    </row>
    <row r="1445" spans="1:18" s="13" customFormat="1">
      <c r="A1445" s="1"/>
      <c r="B1445" s="1"/>
      <c r="C1445" s="1"/>
      <c r="D1445" s="5"/>
      <c r="E1445" s="1"/>
      <c r="F1445" s="1"/>
      <c r="G1445" s="1"/>
      <c r="H1445" s="1"/>
      <c r="I1445" s="1"/>
      <c r="J1445" s="1"/>
      <c r="K1445" s="1"/>
      <c r="L1445" s="1"/>
      <c r="M1445" s="1"/>
      <c r="N1445" s="1"/>
      <c r="O1445" s="124"/>
      <c r="P1445" s="97"/>
      <c r="Q1445" s="12"/>
      <c r="R1445" s="12"/>
    </row>
    <row r="1446" spans="1:18" s="13" customFormat="1">
      <c r="A1446" s="1"/>
      <c r="B1446" s="1"/>
      <c r="C1446" s="1"/>
      <c r="D1446" s="5"/>
      <c r="E1446" s="1"/>
      <c r="F1446" s="1"/>
      <c r="G1446" s="1"/>
      <c r="H1446" s="1"/>
      <c r="I1446" s="1"/>
      <c r="J1446" s="1"/>
      <c r="K1446" s="1"/>
      <c r="L1446" s="1"/>
      <c r="M1446" s="1"/>
      <c r="N1446" s="1"/>
      <c r="O1446" s="124"/>
      <c r="P1446" s="97"/>
      <c r="Q1446" s="12"/>
      <c r="R1446" s="12"/>
    </row>
    <row r="1447" spans="1:18" s="13" customFormat="1">
      <c r="A1447" s="1"/>
      <c r="B1447" s="1"/>
      <c r="C1447" s="1"/>
      <c r="D1447" s="5"/>
      <c r="E1447" s="1"/>
      <c r="F1447" s="1"/>
      <c r="G1447" s="1"/>
      <c r="H1447" s="1"/>
      <c r="I1447" s="1"/>
      <c r="J1447" s="1"/>
      <c r="K1447" s="1"/>
      <c r="L1447" s="1"/>
      <c r="M1447" s="1"/>
      <c r="N1447" s="1"/>
      <c r="O1447" s="124"/>
      <c r="P1447" s="97"/>
      <c r="Q1447" s="12"/>
      <c r="R1447" s="12"/>
    </row>
    <row r="1448" spans="1:18" s="13" customFormat="1">
      <c r="A1448" s="1"/>
      <c r="B1448" s="1"/>
      <c r="C1448" s="1"/>
      <c r="D1448" s="5"/>
      <c r="E1448" s="1"/>
      <c r="F1448" s="1"/>
      <c r="G1448" s="1"/>
      <c r="H1448" s="1"/>
      <c r="I1448" s="1"/>
      <c r="J1448" s="1"/>
      <c r="K1448" s="1"/>
      <c r="L1448" s="1"/>
      <c r="M1448" s="1"/>
      <c r="N1448" s="1"/>
      <c r="O1448" s="124"/>
      <c r="P1448" s="97"/>
      <c r="Q1448" s="12"/>
      <c r="R1448" s="12"/>
    </row>
    <row r="1449" spans="1:18" s="13" customFormat="1">
      <c r="A1449" s="1"/>
      <c r="B1449" s="1"/>
      <c r="C1449" s="1"/>
      <c r="D1449" s="5"/>
      <c r="E1449" s="1"/>
      <c r="F1449" s="1"/>
      <c r="G1449" s="1"/>
      <c r="H1449" s="1"/>
      <c r="I1449" s="1"/>
      <c r="J1449" s="1"/>
      <c r="K1449" s="1"/>
      <c r="L1449" s="1"/>
      <c r="M1449" s="1"/>
      <c r="N1449" s="1"/>
      <c r="O1449" s="124"/>
      <c r="P1449" s="97"/>
      <c r="Q1449" s="12"/>
      <c r="R1449" s="12"/>
    </row>
    <row r="1450" spans="1:18" s="13" customFormat="1">
      <c r="A1450" s="1"/>
      <c r="B1450" s="1"/>
      <c r="C1450" s="1"/>
      <c r="D1450" s="5"/>
      <c r="E1450" s="1"/>
      <c r="F1450" s="1"/>
      <c r="G1450" s="1"/>
      <c r="H1450" s="1"/>
      <c r="I1450" s="1"/>
      <c r="J1450" s="1"/>
      <c r="K1450" s="1"/>
      <c r="L1450" s="1"/>
      <c r="M1450" s="1"/>
      <c r="N1450" s="1"/>
      <c r="O1450" s="124"/>
      <c r="P1450" s="97"/>
      <c r="Q1450" s="12"/>
      <c r="R1450" s="12"/>
    </row>
    <row r="1451" spans="1:18" s="13" customFormat="1">
      <c r="A1451" s="1"/>
      <c r="B1451" s="1"/>
      <c r="C1451" s="1"/>
      <c r="D1451" s="5"/>
      <c r="E1451" s="1"/>
      <c r="F1451" s="1"/>
      <c r="G1451" s="1"/>
      <c r="H1451" s="1"/>
      <c r="I1451" s="1"/>
      <c r="J1451" s="1"/>
      <c r="K1451" s="1"/>
      <c r="L1451" s="1"/>
      <c r="M1451" s="1"/>
      <c r="N1451" s="1"/>
      <c r="O1451" s="124"/>
      <c r="P1451" s="97"/>
      <c r="Q1451" s="12"/>
      <c r="R1451" s="12"/>
    </row>
    <row r="1452" spans="1:18" s="13" customFormat="1" hidden="1">
      <c r="A1452" s="1"/>
      <c r="B1452" s="1"/>
      <c r="C1452" s="1"/>
      <c r="D1452" s="5"/>
      <c r="E1452" s="1"/>
      <c r="F1452" s="1"/>
      <c r="G1452" s="1"/>
      <c r="H1452" s="1"/>
      <c r="I1452" s="1"/>
      <c r="J1452" s="1"/>
      <c r="K1452" s="1"/>
      <c r="L1452" s="1"/>
      <c r="M1452" s="1"/>
      <c r="N1452" s="1"/>
      <c r="O1452" s="124"/>
      <c r="P1452" s="97"/>
      <c r="Q1452" s="12"/>
      <c r="R1452" s="12"/>
    </row>
    <row r="1453" spans="1:18" s="13" customFormat="1" hidden="1">
      <c r="A1453" s="1"/>
      <c r="B1453" s="1"/>
      <c r="C1453" s="1"/>
      <c r="D1453" s="5"/>
      <c r="E1453" s="1"/>
      <c r="F1453" s="1"/>
      <c r="G1453" s="1"/>
      <c r="H1453" s="1"/>
      <c r="I1453" s="1"/>
      <c r="J1453" s="1"/>
      <c r="K1453" s="1"/>
      <c r="L1453" s="1"/>
      <c r="M1453" s="1"/>
      <c r="N1453" s="1"/>
      <c r="O1453" s="124"/>
      <c r="P1453" s="97"/>
      <c r="Q1453" s="12"/>
      <c r="R1453" s="12"/>
    </row>
    <row r="1454" spans="1:18" s="13" customFormat="1" hidden="1">
      <c r="A1454" s="1"/>
      <c r="B1454" s="1"/>
      <c r="C1454" s="1"/>
      <c r="D1454" s="5"/>
      <c r="E1454" s="1"/>
      <c r="F1454" s="1"/>
      <c r="G1454" s="1"/>
      <c r="H1454" s="1"/>
      <c r="I1454" s="1"/>
      <c r="J1454" s="1"/>
      <c r="K1454" s="1"/>
      <c r="L1454" s="1"/>
      <c r="M1454" s="1"/>
      <c r="N1454" s="1"/>
      <c r="O1454" s="124"/>
      <c r="P1454" s="97"/>
      <c r="Q1454" s="12"/>
      <c r="R1454" s="12"/>
    </row>
    <row r="1455" spans="1:18" s="13" customFormat="1" hidden="1">
      <c r="A1455" s="1"/>
      <c r="B1455" s="1"/>
      <c r="C1455" s="1"/>
      <c r="D1455" s="5"/>
      <c r="E1455" s="1"/>
      <c r="F1455" s="1"/>
      <c r="G1455" s="1"/>
      <c r="H1455" s="1"/>
      <c r="I1455" s="1"/>
      <c r="J1455" s="1"/>
      <c r="K1455" s="1"/>
      <c r="L1455" s="1"/>
      <c r="M1455" s="1"/>
      <c r="N1455" s="1"/>
      <c r="O1455" s="124"/>
      <c r="P1455" s="97"/>
      <c r="Q1455" s="12"/>
      <c r="R1455" s="12"/>
    </row>
    <row r="1456" spans="1:18" s="13" customFormat="1" hidden="1">
      <c r="A1456" s="1"/>
      <c r="B1456" s="1"/>
      <c r="C1456" s="1"/>
      <c r="D1456" s="5"/>
      <c r="E1456" s="1"/>
      <c r="F1456" s="1"/>
      <c r="G1456" s="1"/>
      <c r="H1456" s="1"/>
      <c r="I1456" s="1"/>
      <c r="J1456" s="1"/>
      <c r="K1456" s="1"/>
      <c r="L1456" s="1"/>
      <c r="M1456" s="1"/>
      <c r="N1456" s="1"/>
      <c r="O1456" s="124"/>
      <c r="P1456" s="97"/>
      <c r="Q1456" s="12"/>
      <c r="R1456" s="12"/>
    </row>
    <row r="1457" spans="1:18" s="13" customFormat="1" hidden="1">
      <c r="A1457" s="1"/>
      <c r="B1457" s="1"/>
      <c r="C1457" s="1"/>
      <c r="D1457" s="5"/>
      <c r="E1457" s="1"/>
      <c r="F1457" s="1"/>
      <c r="G1457" s="1"/>
      <c r="H1457" s="1"/>
      <c r="I1457" s="1"/>
      <c r="J1457" s="1"/>
      <c r="K1457" s="1"/>
      <c r="L1457" s="1"/>
      <c r="M1457" s="1"/>
      <c r="N1457" s="1"/>
      <c r="O1457" s="124"/>
      <c r="P1457" s="97"/>
      <c r="Q1457" s="12"/>
      <c r="R1457" s="12"/>
    </row>
    <row r="1458" spans="1:18" s="13" customFormat="1" hidden="1">
      <c r="A1458" s="1"/>
      <c r="B1458" s="1"/>
      <c r="C1458" s="1"/>
      <c r="D1458" s="5"/>
      <c r="E1458" s="1"/>
      <c r="F1458" s="1"/>
      <c r="G1458" s="1"/>
      <c r="H1458" s="1"/>
      <c r="I1458" s="1"/>
      <c r="J1458" s="1"/>
      <c r="K1458" s="1"/>
      <c r="L1458" s="1"/>
      <c r="M1458" s="1"/>
      <c r="N1458" s="1"/>
      <c r="O1458" s="124"/>
      <c r="P1458" s="97"/>
      <c r="Q1458" s="12"/>
      <c r="R1458" s="12"/>
    </row>
    <row r="1459" spans="1:18" s="13" customFormat="1" hidden="1">
      <c r="A1459" s="1"/>
      <c r="B1459" s="1"/>
      <c r="C1459" s="1"/>
      <c r="D1459" s="5"/>
      <c r="E1459" s="1"/>
      <c r="F1459" s="1"/>
      <c r="G1459" s="1"/>
      <c r="H1459" s="1"/>
      <c r="I1459" s="1"/>
      <c r="J1459" s="1"/>
      <c r="K1459" s="1"/>
      <c r="L1459" s="1"/>
      <c r="M1459" s="1"/>
      <c r="N1459" s="1"/>
      <c r="O1459" s="124"/>
      <c r="P1459" s="97"/>
      <c r="Q1459" s="12"/>
      <c r="R1459" s="12"/>
    </row>
    <row r="1460" spans="1:18" s="13" customFormat="1" hidden="1">
      <c r="A1460" s="1"/>
      <c r="B1460" s="1"/>
      <c r="C1460" s="1"/>
      <c r="D1460" s="5"/>
      <c r="E1460" s="1"/>
      <c r="F1460" s="1"/>
      <c r="G1460" s="1"/>
      <c r="H1460" s="1"/>
      <c r="I1460" s="1"/>
      <c r="J1460" s="1"/>
      <c r="K1460" s="1"/>
      <c r="L1460" s="1"/>
      <c r="M1460" s="1"/>
      <c r="N1460" s="1"/>
      <c r="O1460" s="124"/>
      <c r="P1460" s="97"/>
      <c r="Q1460" s="12"/>
      <c r="R1460" s="12"/>
    </row>
    <row r="1461" spans="1:18" s="13" customFormat="1" hidden="1">
      <c r="A1461" s="1"/>
      <c r="B1461" s="1"/>
      <c r="C1461" s="1"/>
      <c r="D1461" s="5"/>
      <c r="E1461" s="1"/>
      <c r="F1461" s="1"/>
      <c r="G1461" s="1"/>
      <c r="H1461" s="1"/>
      <c r="I1461" s="1"/>
      <c r="J1461" s="1"/>
      <c r="K1461" s="1"/>
      <c r="L1461" s="1"/>
      <c r="M1461" s="1"/>
      <c r="N1461" s="1"/>
      <c r="O1461" s="124"/>
      <c r="P1461" s="97"/>
      <c r="Q1461" s="12"/>
      <c r="R1461" s="12"/>
    </row>
    <row r="1462" spans="1:18" s="13" customFormat="1" hidden="1">
      <c r="A1462" s="1"/>
      <c r="B1462" s="1"/>
      <c r="C1462" s="1"/>
      <c r="D1462" s="5"/>
      <c r="E1462" s="1"/>
      <c r="F1462" s="1"/>
      <c r="G1462" s="1"/>
      <c r="H1462" s="1"/>
      <c r="I1462" s="1"/>
      <c r="J1462" s="1"/>
      <c r="K1462" s="1"/>
      <c r="L1462" s="1"/>
      <c r="M1462" s="1"/>
      <c r="N1462" s="1"/>
      <c r="O1462" s="124"/>
      <c r="P1462" s="97"/>
      <c r="Q1462" s="12"/>
      <c r="R1462" s="12"/>
    </row>
    <row r="1463" spans="1:18" s="13" customFormat="1" hidden="1">
      <c r="A1463" s="1"/>
      <c r="B1463" s="1"/>
      <c r="C1463" s="1"/>
      <c r="D1463" s="5"/>
      <c r="E1463" s="1"/>
      <c r="F1463" s="1"/>
      <c r="G1463" s="1"/>
      <c r="H1463" s="1"/>
      <c r="I1463" s="1"/>
      <c r="J1463" s="1"/>
      <c r="K1463" s="1"/>
      <c r="L1463" s="1"/>
      <c r="M1463" s="1"/>
      <c r="N1463" s="1"/>
      <c r="O1463" s="124"/>
      <c r="P1463" s="97"/>
      <c r="Q1463" s="12"/>
      <c r="R1463" s="12"/>
    </row>
    <row r="1464" spans="1:18" s="13" customFormat="1" hidden="1">
      <c r="A1464" s="1"/>
      <c r="B1464" s="1"/>
      <c r="C1464" s="1"/>
      <c r="D1464" s="5"/>
      <c r="E1464" s="1"/>
      <c r="F1464" s="1"/>
      <c r="G1464" s="1"/>
      <c r="H1464" s="1"/>
      <c r="I1464" s="1"/>
      <c r="J1464" s="1"/>
      <c r="K1464" s="1"/>
      <c r="L1464" s="1"/>
      <c r="M1464" s="1"/>
      <c r="N1464" s="1"/>
      <c r="O1464" s="124"/>
      <c r="P1464" s="97"/>
      <c r="Q1464" s="12"/>
      <c r="R1464" s="12"/>
    </row>
    <row r="1465" spans="1:18" s="13" customFormat="1" hidden="1">
      <c r="A1465" s="1"/>
      <c r="B1465" s="1"/>
      <c r="C1465" s="1"/>
      <c r="D1465" s="5"/>
      <c r="E1465" s="1"/>
      <c r="F1465" s="1"/>
      <c r="G1465" s="1"/>
      <c r="H1465" s="1"/>
      <c r="I1465" s="1"/>
      <c r="J1465" s="1"/>
      <c r="K1465" s="1"/>
      <c r="L1465" s="1"/>
      <c r="M1465" s="1"/>
      <c r="N1465" s="1"/>
      <c r="O1465" s="124"/>
      <c r="P1465" s="97"/>
      <c r="Q1465" s="12"/>
      <c r="R1465" s="12"/>
    </row>
    <row r="1466" spans="1:18" s="13" customFormat="1" hidden="1">
      <c r="A1466" s="1"/>
      <c r="B1466" s="1"/>
      <c r="C1466" s="1"/>
      <c r="D1466" s="5"/>
      <c r="E1466" s="1"/>
      <c r="F1466" s="1"/>
      <c r="G1466" s="1"/>
      <c r="H1466" s="1"/>
      <c r="I1466" s="1"/>
      <c r="J1466" s="1"/>
      <c r="K1466" s="1"/>
      <c r="L1466" s="1"/>
      <c r="M1466" s="1"/>
      <c r="N1466" s="1"/>
      <c r="O1466" s="124"/>
      <c r="P1466" s="97"/>
      <c r="Q1466" s="12"/>
      <c r="R1466" s="12"/>
    </row>
    <row r="1467" spans="1:18" s="13" customFormat="1" hidden="1">
      <c r="A1467" s="1"/>
      <c r="B1467" s="1"/>
      <c r="C1467" s="1"/>
      <c r="D1467" s="5"/>
      <c r="E1467" s="1"/>
      <c r="F1467" s="1"/>
      <c r="G1467" s="1"/>
      <c r="H1467" s="1"/>
      <c r="I1467" s="1"/>
      <c r="J1467" s="1"/>
      <c r="K1467" s="1"/>
      <c r="L1467" s="1"/>
      <c r="M1467" s="1"/>
      <c r="N1467" s="1"/>
      <c r="O1467" s="124"/>
      <c r="P1467" s="97"/>
      <c r="Q1467" s="12"/>
      <c r="R1467" s="12"/>
    </row>
    <row r="1468" spans="1:18" s="13" customFormat="1" hidden="1">
      <c r="A1468" s="1"/>
      <c r="B1468" s="1"/>
      <c r="C1468" s="1"/>
      <c r="D1468" s="5"/>
      <c r="E1468" s="1"/>
      <c r="F1468" s="1"/>
      <c r="G1468" s="1"/>
      <c r="H1468" s="1"/>
      <c r="I1468" s="1"/>
      <c r="J1468" s="1"/>
      <c r="K1468" s="1"/>
      <c r="L1468" s="1"/>
      <c r="M1468" s="1"/>
      <c r="N1468" s="1"/>
      <c r="O1468" s="124"/>
      <c r="P1468" s="97"/>
      <c r="Q1468" s="12"/>
      <c r="R1468" s="12"/>
    </row>
    <row r="1469" spans="1:18" s="13" customFormat="1" hidden="1">
      <c r="A1469" s="1"/>
      <c r="B1469" s="1"/>
      <c r="C1469" s="1"/>
      <c r="D1469" s="5"/>
      <c r="E1469" s="1"/>
      <c r="F1469" s="1"/>
      <c r="G1469" s="1"/>
      <c r="H1469" s="1"/>
      <c r="I1469" s="1"/>
      <c r="J1469" s="1"/>
      <c r="K1469" s="1"/>
      <c r="L1469" s="1"/>
      <c r="M1469" s="1"/>
      <c r="N1469" s="1"/>
      <c r="O1469" s="124"/>
      <c r="P1469" s="97"/>
      <c r="Q1469" s="12"/>
      <c r="R1469" s="12"/>
    </row>
    <row r="1470" spans="1:18" s="13" customFormat="1" hidden="1">
      <c r="A1470" s="1"/>
      <c r="B1470" s="1"/>
      <c r="C1470" s="1"/>
      <c r="D1470" s="5"/>
      <c r="E1470" s="1"/>
      <c r="F1470" s="1"/>
      <c r="G1470" s="1"/>
      <c r="H1470" s="1"/>
      <c r="I1470" s="1"/>
      <c r="J1470" s="1"/>
      <c r="K1470" s="1"/>
      <c r="L1470" s="1"/>
      <c r="M1470" s="1"/>
      <c r="N1470" s="1"/>
      <c r="O1470" s="124"/>
      <c r="P1470" s="97"/>
      <c r="Q1470" s="12"/>
      <c r="R1470" s="12"/>
    </row>
    <row r="1471" spans="1:18" s="13" customFormat="1" hidden="1">
      <c r="A1471" s="1"/>
      <c r="B1471" s="1"/>
      <c r="C1471" s="1"/>
      <c r="D1471" s="5"/>
      <c r="E1471" s="1"/>
      <c r="F1471" s="1"/>
      <c r="G1471" s="1"/>
      <c r="H1471" s="1"/>
      <c r="I1471" s="1"/>
      <c r="J1471" s="1"/>
      <c r="K1471" s="1"/>
      <c r="L1471" s="1"/>
      <c r="M1471" s="1"/>
      <c r="N1471" s="1"/>
      <c r="O1471" s="124"/>
      <c r="P1471" s="97"/>
      <c r="Q1471" s="12"/>
      <c r="R1471" s="12"/>
    </row>
    <row r="1472" spans="1:18" s="13" customFormat="1" hidden="1">
      <c r="A1472" s="1"/>
      <c r="B1472" s="1"/>
      <c r="C1472" s="1"/>
      <c r="D1472" s="5"/>
      <c r="E1472" s="1"/>
      <c r="F1472" s="1"/>
      <c r="G1472" s="1"/>
      <c r="H1472" s="1"/>
      <c r="I1472" s="1"/>
      <c r="J1472" s="1"/>
      <c r="K1472" s="1"/>
      <c r="L1472" s="1"/>
      <c r="M1472" s="1"/>
      <c r="N1472" s="1"/>
      <c r="O1472" s="124"/>
      <c r="P1472" s="97"/>
      <c r="Q1472" s="12"/>
      <c r="R1472" s="12"/>
    </row>
    <row r="1473" spans="1:18" s="13" customFormat="1" hidden="1">
      <c r="A1473" s="1"/>
      <c r="B1473" s="1"/>
      <c r="C1473" s="1"/>
      <c r="D1473" s="5"/>
      <c r="E1473" s="1"/>
      <c r="F1473" s="1"/>
      <c r="G1473" s="1"/>
      <c r="H1473" s="1"/>
      <c r="I1473" s="1"/>
      <c r="J1473" s="1"/>
      <c r="K1473" s="1"/>
      <c r="L1473" s="1"/>
      <c r="M1473" s="1"/>
      <c r="N1473" s="1"/>
      <c r="O1473" s="124"/>
      <c r="P1473" s="97"/>
      <c r="Q1473" s="12"/>
      <c r="R1473" s="12"/>
    </row>
    <row r="1474" spans="1:18" s="13" customFormat="1" hidden="1">
      <c r="A1474" s="1"/>
      <c r="B1474" s="1"/>
      <c r="C1474" s="1"/>
      <c r="D1474" s="5"/>
      <c r="E1474" s="1"/>
      <c r="F1474" s="1"/>
      <c r="G1474" s="1"/>
      <c r="H1474" s="1"/>
      <c r="I1474" s="1"/>
      <c r="J1474" s="1"/>
      <c r="K1474" s="1"/>
      <c r="L1474" s="1"/>
      <c r="M1474" s="1"/>
      <c r="N1474" s="1"/>
      <c r="O1474" s="124"/>
      <c r="P1474" s="97"/>
      <c r="Q1474" s="12"/>
      <c r="R1474" s="12"/>
    </row>
    <row r="1475" spans="1:18" s="13" customFormat="1" hidden="1">
      <c r="A1475" s="1"/>
      <c r="B1475" s="1"/>
      <c r="C1475" s="1"/>
      <c r="D1475" s="5"/>
      <c r="E1475" s="1"/>
      <c r="F1475" s="1"/>
      <c r="G1475" s="1"/>
      <c r="H1475" s="1"/>
      <c r="I1475" s="1"/>
      <c r="J1475" s="1"/>
      <c r="K1475" s="1"/>
      <c r="L1475" s="1"/>
      <c r="M1475" s="1"/>
      <c r="N1475" s="1"/>
      <c r="O1475" s="124"/>
      <c r="P1475" s="97"/>
      <c r="Q1475" s="12"/>
      <c r="R1475" s="12"/>
    </row>
    <row r="1476" spans="1:18" s="13" customFormat="1" hidden="1">
      <c r="A1476" s="1"/>
      <c r="B1476" s="1"/>
      <c r="C1476" s="1"/>
      <c r="D1476" s="5"/>
      <c r="E1476" s="1"/>
      <c r="F1476" s="1"/>
      <c r="G1476" s="1"/>
      <c r="H1476" s="1"/>
      <c r="I1476" s="1"/>
      <c r="J1476" s="1"/>
      <c r="K1476" s="1"/>
      <c r="L1476" s="1"/>
      <c r="M1476" s="1"/>
      <c r="N1476" s="1"/>
      <c r="O1476" s="124"/>
      <c r="P1476" s="97"/>
      <c r="Q1476" s="12"/>
      <c r="R1476" s="12"/>
    </row>
    <row r="1477" spans="1:18" s="13" customFormat="1" hidden="1">
      <c r="A1477" s="1"/>
      <c r="B1477" s="1"/>
      <c r="C1477" s="1"/>
      <c r="D1477" s="5"/>
      <c r="E1477" s="1"/>
      <c r="F1477" s="1"/>
      <c r="G1477" s="1"/>
      <c r="H1477" s="1"/>
      <c r="I1477" s="1"/>
      <c r="J1477" s="1"/>
      <c r="K1477" s="1"/>
      <c r="L1477" s="1"/>
      <c r="M1477" s="1"/>
      <c r="N1477" s="1"/>
      <c r="O1477" s="124"/>
      <c r="P1477" s="97"/>
      <c r="Q1477" s="12"/>
      <c r="R1477" s="12"/>
    </row>
    <row r="1478" spans="1:18" s="13" customFormat="1" hidden="1">
      <c r="A1478" s="1"/>
      <c r="B1478" s="1"/>
      <c r="C1478" s="1"/>
      <c r="D1478" s="5"/>
      <c r="E1478" s="1"/>
      <c r="F1478" s="1"/>
      <c r="G1478" s="1"/>
      <c r="H1478" s="1"/>
      <c r="I1478" s="1"/>
      <c r="J1478" s="1"/>
      <c r="K1478" s="1"/>
      <c r="L1478" s="1"/>
      <c r="M1478" s="1"/>
      <c r="N1478" s="1"/>
      <c r="O1478" s="124"/>
      <c r="P1478" s="97"/>
      <c r="Q1478" s="12"/>
      <c r="R1478" s="12"/>
    </row>
    <row r="1479" spans="1:18" s="13" customFormat="1">
      <c r="A1479" s="1"/>
      <c r="B1479" s="1"/>
      <c r="C1479" s="1"/>
      <c r="D1479" s="5"/>
      <c r="E1479" s="1"/>
      <c r="F1479" s="1"/>
      <c r="G1479" s="1"/>
      <c r="H1479" s="1"/>
      <c r="I1479" s="1"/>
      <c r="J1479" s="1"/>
      <c r="K1479" s="1"/>
      <c r="L1479" s="1"/>
      <c r="M1479" s="1"/>
      <c r="N1479" s="1"/>
      <c r="O1479" s="124"/>
      <c r="P1479" s="97"/>
      <c r="Q1479" s="12"/>
      <c r="R1479" s="12"/>
    </row>
    <row r="1480" spans="1:18" s="13" customFormat="1">
      <c r="A1480" s="1"/>
      <c r="B1480" s="1"/>
      <c r="C1480" s="1"/>
      <c r="D1480" s="5"/>
      <c r="E1480" s="1"/>
      <c r="F1480" s="1"/>
      <c r="G1480" s="1"/>
      <c r="H1480" s="1"/>
      <c r="I1480" s="1"/>
      <c r="J1480" s="1"/>
      <c r="K1480" s="1"/>
      <c r="L1480" s="1"/>
      <c r="M1480" s="1"/>
      <c r="N1480" s="1"/>
      <c r="O1480" s="124"/>
      <c r="P1480" s="97"/>
      <c r="Q1480" s="12"/>
      <c r="R1480" s="12"/>
    </row>
    <row r="1481" spans="1:18" s="13" customFormat="1">
      <c r="A1481" s="1"/>
      <c r="B1481" s="1"/>
      <c r="C1481" s="1"/>
      <c r="D1481" s="5"/>
      <c r="E1481" s="1"/>
      <c r="F1481" s="1"/>
      <c r="G1481" s="1"/>
      <c r="H1481" s="1"/>
      <c r="I1481" s="1"/>
      <c r="J1481" s="1"/>
      <c r="K1481" s="1"/>
      <c r="L1481" s="1"/>
      <c r="M1481" s="1"/>
      <c r="N1481" s="1"/>
      <c r="O1481" s="124"/>
      <c r="P1481" s="97"/>
      <c r="Q1481" s="12"/>
      <c r="R1481" s="12"/>
    </row>
    <row r="1482" spans="1:18" s="13" customFormat="1">
      <c r="A1482" s="1"/>
      <c r="B1482" s="1"/>
      <c r="C1482" s="1"/>
      <c r="D1482" s="5"/>
      <c r="E1482" s="1"/>
      <c r="F1482" s="1"/>
      <c r="G1482" s="1"/>
      <c r="H1482" s="1"/>
      <c r="I1482" s="1"/>
      <c r="J1482" s="1"/>
      <c r="K1482" s="1"/>
      <c r="L1482" s="1"/>
      <c r="M1482" s="1"/>
      <c r="N1482" s="1"/>
      <c r="O1482" s="124"/>
      <c r="P1482" s="97"/>
      <c r="Q1482" s="12"/>
      <c r="R1482" s="12"/>
    </row>
    <row r="1483" spans="1:18" s="13" customFormat="1">
      <c r="A1483" s="1"/>
      <c r="B1483" s="1"/>
      <c r="C1483" s="1"/>
      <c r="D1483" s="5"/>
      <c r="E1483" s="1"/>
      <c r="F1483" s="1"/>
      <c r="G1483" s="1"/>
      <c r="H1483" s="1"/>
      <c r="I1483" s="1"/>
      <c r="J1483" s="1"/>
      <c r="K1483" s="1"/>
      <c r="L1483" s="1"/>
      <c r="M1483" s="1"/>
      <c r="N1483" s="1"/>
      <c r="O1483" s="124"/>
      <c r="P1483" s="97"/>
      <c r="Q1483" s="12"/>
      <c r="R1483" s="12"/>
    </row>
    <row r="1484" spans="1:18" s="13" customFormat="1">
      <c r="A1484" s="1"/>
      <c r="B1484" s="1"/>
      <c r="C1484" s="1"/>
      <c r="D1484" s="5"/>
      <c r="E1484" s="1"/>
      <c r="F1484" s="1"/>
      <c r="G1484" s="1"/>
      <c r="H1484" s="1"/>
      <c r="I1484" s="1"/>
      <c r="J1484" s="1"/>
      <c r="K1484" s="1"/>
      <c r="L1484" s="1"/>
      <c r="M1484" s="1"/>
      <c r="N1484" s="1"/>
      <c r="O1484" s="124"/>
      <c r="P1484" s="97"/>
      <c r="Q1484" s="12"/>
      <c r="R1484" s="12"/>
    </row>
    <row r="1485" spans="1:18" s="13" customFormat="1">
      <c r="A1485" s="1"/>
      <c r="B1485" s="1"/>
      <c r="C1485" s="1"/>
      <c r="D1485" s="5"/>
      <c r="E1485" s="1"/>
      <c r="F1485" s="1"/>
      <c r="G1485" s="1"/>
      <c r="H1485" s="1"/>
      <c r="I1485" s="1"/>
      <c r="J1485" s="1"/>
      <c r="K1485" s="1"/>
      <c r="L1485" s="1"/>
      <c r="M1485" s="1"/>
      <c r="N1485" s="1"/>
      <c r="O1485" s="124"/>
      <c r="P1485" s="97"/>
      <c r="Q1485" s="12"/>
      <c r="R1485" s="12"/>
    </row>
    <row r="1486" spans="1:18" s="13" customFormat="1">
      <c r="A1486" s="1"/>
      <c r="B1486" s="1"/>
      <c r="C1486" s="1"/>
      <c r="D1486" s="5"/>
      <c r="E1486" s="1"/>
      <c r="F1486" s="1"/>
      <c r="G1486" s="1"/>
      <c r="H1486" s="1"/>
      <c r="I1486" s="1"/>
      <c r="J1486" s="1"/>
      <c r="K1486" s="1"/>
      <c r="L1486" s="1"/>
      <c r="M1486" s="1"/>
      <c r="N1486" s="1"/>
      <c r="O1486" s="124"/>
      <c r="P1486" s="97"/>
      <c r="Q1486" s="12"/>
      <c r="R1486" s="12"/>
    </row>
    <row r="1487" spans="1:18" s="13" customFormat="1">
      <c r="A1487" s="1"/>
      <c r="B1487" s="1"/>
      <c r="C1487" s="1"/>
      <c r="D1487" s="5"/>
      <c r="E1487" s="1"/>
      <c r="F1487" s="1"/>
      <c r="G1487" s="1"/>
      <c r="H1487" s="1"/>
      <c r="I1487" s="1"/>
      <c r="J1487" s="1"/>
      <c r="K1487" s="1"/>
      <c r="L1487" s="1"/>
      <c r="M1487" s="1"/>
      <c r="N1487" s="1"/>
      <c r="O1487" s="124"/>
      <c r="P1487" s="97"/>
      <c r="Q1487" s="12"/>
      <c r="R1487" s="12"/>
    </row>
    <row r="1488" spans="1:18" s="13" customFormat="1">
      <c r="A1488" s="1"/>
      <c r="B1488" s="1"/>
      <c r="C1488" s="1"/>
      <c r="D1488" s="5"/>
      <c r="E1488" s="1"/>
      <c r="F1488" s="1"/>
      <c r="G1488" s="1"/>
      <c r="H1488" s="1"/>
      <c r="I1488" s="1"/>
      <c r="J1488" s="1"/>
      <c r="K1488" s="1"/>
      <c r="L1488" s="1"/>
      <c r="M1488" s="1"/>
      <c r="N1488" s="1"/>
      <c r="O1488" s="124"/>
      <c r="P1488" s="97"/>
      <c r="Q1488" s="12"/>
      <c r="R1488" s="12"/>
    </row>
    <row r="1489" spans="1:18" s="13" customFormat="1">
      <c r="A1489" s="1"/>
      <c r="B1489" s="1"/>
      <c r="C1489" s="1"/>
      <c r="D1489" s="5"/>
      <c r="E1489" s="1"/>
      <c r="F1489" s="1"/>
      <c r="G1489" s="1"/>
      <c r="H1489" s="1"/>
      <c r="I1489" s="1"/>
      <c r="J1489" s="1"/>
      <c r="K1489" s="1"/>
      <c r="L1489" s="1"/>
      <c r="M1489" s="1"/>
      <c r="N1489" s="1"/>
      <c r="O1489" s="124"/>
      <c r="P1489" s="97"/>
      <c r="Q1489" s="12"/>
      <c r="R1489" s="12"/>
    </row>
    <row r="1490" spans="1:18" s="13" customFormat="1">
      <c r="A1490" s="1"/>
      <c r="B1490" s="1"/>
      <c r="C1490" s="1"/>
      <c r="D1490" s="5"/>
      <c r="E1490" s="1"/>
      <c r="F1490" s="1"/>
      <c r="G1490" s="1"/>
      <c r="H1490" s="1"/>
      <c r="I1490" s="1"/>
      <c r="J1490" s="1"/>
      <c r="K1490" s="1"/>
      <c r="L1490" s="1"/>
      <c r="M1490" s="1"/>
      <c r="N1490" s="1"/>
      <c r="O1490" s="124"/>
      <c r="P1490" s="97"/>
      <c r="Q1490" s="12"/>
      <c r="R1490" s="12"/>
    </row>
    <row r="1491" spans="1:18" s="13" customFormat="1">
      <c r="A1491" s="1"/>
      <c r="B1491" s="1"/>
      <c r="C1491" s="1"/>
      <c r="D1491" s="5"/>
      <c r="E1491" s="1"/>
      <c r="F1491" s="1"/>
      <c r="G1491" s="1"/>
      <c r="H1491" s="1"/>
      <c r="I1491" s="1"/>
      <c r="J1491" s="1"/>
      <c r="K1491" s="1"/>
      <c r="L1491" s="1"/>
      <c r="M1491" s="1"/>
      <c r="N1491" s="1"/>
      <c r="O1491" s="124"/>
      <c r="P1491" s="97"/>
      <c r="Q1491" s="12"/>
      <c r="R1491" s="12"/>
    </row>
    <row r="1492" spans="1:18" s="13" customFormat="1">
      <c r="A1492" s="1"/>
      <c r="B1492" s="1"/>
      <c r="C1492" s="1"/>
      <c r="D1492" s="5"/>
      <c r="E1492" s="1"/>
      <c r="F1492" s="1"/>
      <c r="G1492" s="1"/>
      <c r="H1492" s="1"/>
      <c r="I1492" s="1"/>
      <c r="J1492" s="1"/>
      <c r="K1492" s="1"/>
      <c r="L1492" s="1"/>
      <c r="M1492" s="1"/>
      <c r="N1492" s="1"/>
      <c r="O1492" s="124"/>
      <c r="P1492" s="97"/>
      <c r="Q1492" s="12"/>
      <c r="R1492" s="12"/>
    </row>
    <row r="1493" spans="1:18" s="13" customFormat="1">
      <c r="A1493" s="1"/>
      <c r="B1493" s="1"/>
      <c r="C1493" s="1"/>
      <c r="D1493" s="5"/>
      <c r="E1493" s="1"/>
      <c r="F1493" s="1"/>
      <c r="G1493" s="1"/>
      <c r="H1493" s="1"/>
      <c r="I1493" s="1"/>
      <c r="J1493" s="1"/>
      <c r="K1493" s="1"/>
      <c r="L1493" s="1"/>
      <c r="M1493" s="1"/>
      <c r="N1493" s="1"/>
      <c r="O1493" s="124"/>
      <c r="P1493" s="97"/>
      <c r="Q1493" s="12"/>
      <c r="R1493" s="12"/>
    </row>
    <row r="1494" spans="1:18" s="13" customFormat="1">
      <c r="A1494" s="1"/>
      <c r="B1494" s="1"/>
      <c r="C1494" s="1"/>
      <c r="D1494" s="5"/>
      <c r="E1494" s="1"/>
      <c r="F1494" s="1"/>
      <c r="G1494" s="1"/>
      <c r="H1494" s="1"/>
      <c r="I1494" s="1"/>
      <c r="J1494" s="1"/>
      <c r="K1494" s="1"/>
      <c r="L1494" s="1"/>
      <c r="M1494" s="1"/>
      <c r="N1494" s="1"/>
      <c r="O1494" s="124"/>
      <c r="P1494" s="97"/>
      <c r="Q1494" s="12"/>
      <c r="R1494" s="12"/>
    </row>
    <row r="1495" spans="1:18" s="13" customFormat="1">
      <c r="A1495" s="1"/>
      <c r="B1495" s="1"/>
      <c r="C1495" s="1"/>
      <c r="D1495" s="5"/>
      <c r="E1495" s="1"/>
      <c r="F1495" s="1"/>
      <c r="G1495" s="1"/>
      <c r="H1495" s="1"/>
      <c r="I1495" s="1"/>
      <c r="J1495" s="1"/>
      <c r="K1495" s="1"/>
      <c r="L1495" s="1"/>
      <c r="M1495" s="1"/>
      <c r="N1495" s="1"/>
      <c r="O1495" s="124"/>
      <c r="P1495" s="97"/>
      <c r="Q1495" s="12"/>
      <c r="R1495" s="12"/>
    </row>
    <row r="1496" spans="1:18" s="13" customFormat="1">
      <c r="A1496" s="1"/>
      <c r="B1496" s="1"/>
      <c r="C1496" s="1"/>
      <c r="D1496" s="5"/>
      <c r="E1496" s="1"/>
      <c r="F1496" s="1"/>
      <c r="G1496" s="1"/>
      <c r="H1496" s="1"/>
      <c r="I1496" s="1"/>
      <c r="J1496" s="1"/>
      <c r="K1496" s="1"/>
      <c r="L1496" s="1"/>
      <c r="M1496" s="1"/>
      <c r="N1496" s="1"/>
      <c r="O1496" s="124"/>
      <c r="P1496" s="97"/>
      <c r="Q1496" s="12"/>
      <c r="R1496" s="12"/>
    </row>
    <row r="1497" spans="1:18" s="13" customFormat="1">
      <c r="A1497" s="1"/>
      <c r="B1497" s="1"/>
      <c r="C1497" s="1"/>
      <c r="D1497" s="5"/>
      <c r="E1497" s="1"/>
      <c r="F1497" s="1"/>
      <c r="G1497" s="1"/>
      <c r="H1497" s="1"/>
      <c r="I1497" s="1"/>
      <c r="J1497" s="1"/>
      <c r="K1497" s="1"/>
      <c r="L1497" s="1"/>
      <c r="M1497" s="1"/>
      <c r="N1497" s="1"/>
      <c r="O1497" s="124"/>
      <c r="P1497" s="97"/>
      <c r="Q1497" s="12"/>
      <c r="R1497" s="12"/>
    </row>
    <row r="1498" spans="1:18" s="13" customFormat="1">
      <c r="A1498" s="1"/>
      <c r="B1498" s="1"/>
      <c r="C1498" s="1"/>
      <c r="D1498" s="5"/>
      <c r="E1498" s="1"/>
      <c r="F1498" s="1"/>
      <c r="G1498" s="1"/>
      <c r="H1498" s="1"/>
      <c r="I1498" s="1"/>
      <c r="J1498" s="1"/>
      <c r="K1498" s="1"/>
      <c r="L1498" s="1"/>
      <c r="M1498" s="1"/>
      <c r="N1498" s="1"/>
      <c r="O1498" s="124"/>
      <c r="P1498" s="97"/>
      <c r="Q1498" s="12"/>
      <c r="R1498" s="12"/>
    </row>
    <row r="1499" spans="1:18" s="13" customFormat="1">
      <c r="A1499" s="1"/>
      <c r="B1499" s="1"/>
      <c r="C1499" s="1"/>
      <c r="D1499" s="5"/>
      <c r="E1499" s="1"/>
      <c r="F1499" s="1"/>
      <c r="G1499" s="1"/>
      <c r="H1499" s="1"/>
      <c r="I1499" s="1"/>
      <c r="J1499" s="1"/>
      <c r="K1499" s="1"/>
      <c r="L1499" s="1"/>
      <c r="M1499" s="1"/>
      <c r="N1499" s="1"/>
      <c r="O1499" s="124"/>
      <c r="P1499" s="97"/>
      <c r="Q1499" s="12"/>
      <c r="R1499" s="12"/>
    </row>
    <row r="1500" spans="1:18" s="13" customFormat="1">
      <c r="A1500" s="1"/>
      <c r="B1500" s="1"/>
      <c r="C1500" s="1"/>
      <c r="D1500" s="5"/>
      <c r="E1500" s="1"/>
      <c r="F1500" s="1"/>
      <c r="G1500" s="1"/>
      <c r="H1500" s="1"/>
      <c r="I1500" s="1"/>
      <c r="J1500" s="1"/>
      <c r="K1500" s="1"/>
      <c r="L1500" s="1"/>
      <c r="M1500" s="1"/>
      <c r="N1500" s="1"/>
      <c r="O1500" s="124"/>
      <c r="P1500" s="97"/>
      <c r="Q1500" s="12"/>
      <c r="R1500" s="12"/>
    </row>
    <row r="1501" spans="1:18"/>
    <row r="1502" spans="1:18"/>
    <row r="1503" spans="1:18"/>
    <row r="1504" spans="1:18"/>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sheetData>
  <mergeCells count="587">
    <mergeCell ref="A3:D5"/>
    <mergeCell ref="B41:G41"/>
    <mergeCell ref="B296:G296"/>
    <mergeCell ref="B297:G297"/>
    <mergeCell ref="B298:G298"/>
    <mergeCell ref="B299:G299"/>
    <mergeCell ref="B300:G300"/>
    <mergeCell ref="B173:G173"/>
    <mergeCell ref="B301:G301"/>
    <mergeCell ref="B200:G200"/>
    <mergeCell ref="B194:G194"/>
    <mergeCell ref="B284:G284"/>
    <mergeCell ref="B204:G204"/>
    <mergeCell ref="B175:G175"/>
    <mergeCell ref="B65:G65"/>
    <mergeCell ref="B167:G167"/>
    <mergeCell ref="B66:G66"/>
    <mergeCell ref="B226:G226"/>
    <mergeCell ref="B261:G261"/>
    <mergeCell ref="B262:G262"/>
    <mergeCell ref="B245:G245"/>
    <mergeCell ref="B246:G246"/>
    <mergeCell ref="B68:G68"/>
    <mergeCell ref="B144:G144"/>
    <mergeCell ref="B292:G292"/>
    <mergeCell ref="B289:G289"/>
    <mergeCell ref="B312:G312"/>
    <mergeCell ref="B314:G314"/>
    <mergeCell ref="B308:G308"/>
    <mergeCell ref="B302:G302"/>
    <mergeCell ref="B305:G305"/>
    <mergeCell ref="B304:G304"/>
    <mergeCell ref="B311:G311"/>
    <mergeCell ref="B303:G303"/>
    <mergeCell ref="H395:N395"/>
    <mergeCell ref="B534:G534"/>
    <mergeCell ref="B535:G535"/>
    <mergeCell ref="H536:N536"/>
    <mergeCell ref="B545:G545"/>
    <mergeCell ref="B230:G230"/>
    <mergeCell ref="B233:G233"/>
    <mergeCell ref="B253:G253"/>
    <mergeCell ref="B256:G256"/>
    <mergeCell ref="B258:G258"/>
    <mergeCell ref="B271:G271"/>
    <mergeCell ref="B306:G306"/>
    <mergeCell ref="B531:G531"/>
    <mergeCell ref="B464:G464"/>
    <mergeCell ref="B466:G466"/>
    <mergeCell ref="B463:G463"/>
    <mergeCell ref="B525:G525"/>
    <mergeCell ref="B526:G526"/>
    <mergeCell ref="B382:G382"/>
    <mergeCell ref="B272:G272"/>
    <mergeCell ref="B259:G259"/>
    <mergeCell ref="B270:G270"/>
    <mergeCell ref="B277:G277"/>
    <mergeCell ref="B278:G278"/>
    <mergeCell ref="B551:G551"/>
    <mergeCell ref="B538:G538"/>
    <mergeCell ref="B541:G541"/>
    <mergeCell ref="B548:G548"/>
    <mergeCell ref="B543:G543"/>
    <mergeCell ref="B532:G532"/>
    <mergeCell ref="B549:G549"/>
    <mergeCell ref="B539:G539"/>
    <mergeCell ref="B540:G540"/>
    <mergeCell ref="B544:G544"/>
    <mergeCell ref="B550:G550"/>
    <mergeCell ref="A537:O537"/>
    <mergeCell ref="B456:G456"/>
    <mergeCell ref="B431:G431"/>
    <mergeCell ref="B432:G432"/>
    <mergeCell ref="B409:G409"/>
    <mergeCell ref="B410:G410"/>
    <mergeCell ref="B412:G412"/>
    <mergeCell ref="B425:G425"/>
    <mergeCell ref="B377:G377"/>
    <mergeCell ref="B394:G394"/>
    <mergeCell ref="B419:G419"/>
    <mergeCell ref="B420:G420"/>
    <mergeCell ref="B436:G436"/>
    <mergeCell ref="B389:G389"/>
    <mergeCell ref="B398:G398"/>
    <mergeCell ref="B424:G424"/>
    <mergeCell ref="B426:G426"/>
    <mergeCell ref="B454:G454"/>
    <mergeCell ref="B392:G392"/>
    <mergeCell ref="B393:G393"/>
    <mergeCell ref="B358:G358"/>
    <mergeCell ref="B363:G363"/>
    <mergeCell ref="B401:G401"/>
    <mergeCell ref="B406:G406"/>
    <mergeCell ref="B396:G396"/>
    <mergeCell ref="B359:G359"/>
    <mergeCell ref="B375:G375"/>
    <mergeCell ref="B376:G376"/>
    <mergeCell ref="B381:G381"/>
    <mergeCell ref="E587:J587"/>
    <mergeCell ref="B585:D587"/>
    <mergeCell ref="B498:G498"/>
    <mergeCell ref="B497:G497"/>
    <mergeCell ref="B517:G517"/>
    <mergeCell ref="B518:G518"/>
    <mergeCell ref="B519:G519"/>
    <mergeCell ref="B520:G520"/>
    <mergeCell ref="B521:G521"/>
    <mergeCell ref="H576:N576"/>
    <mergeCell ref="A577:O577"/>
    <mergeCell ref="B546:G546"/>
    <mergeCell ref="E585:L585"/>
    <mergeCell ref="E586:J586"/>
    <mergeCell ref="A578:O578"/>
    <mergeCell ref="B579:O579"/>
    <mergeCell ref="B580:O580"/>
    <mergeCell ref="A581:O581"/>
    <mergeCell ref="B533:G533"/>
    <mergeCell ref="B524:G524"/>
    <mergeCell ref="B529:G529"/>
    <mergeCell ref="B530:G530"/>
    <mergeCell ref="B527:G527"/>
    <mergeCell ref="B528:G528"/>
    <mergeCell ref="B552:G552"/>
    <mergeCell ref="K2:O2"/>
    <mergeCell ref="A7:B7"/>
    <mergeCell ref="A9:P9"/>
    <mergeCell ref="C6:D6"/>
    <mergeCell ref="C7:D7"/>
    <mergeCell ref="K3:O4"/>
    <mergeCell ref="B10:O10"/>
    <mergeCell ref="B221:G221"/>
    <mergeCell ref="A2:C2"/>
    <mergeCell ref="E3:G4"/>
    <mergeCell ref="B25:G25"/>
    <mergeCell ref="B12:G12"/>
    <mergeCell ref="B15:G15"/>
    <mergeCell ref="B27:G27"/>
    <mergeCell ref="A6:B6"/>
    <mergeCell ref="E2:G2"/>
    <mergeCell ref="B64:G64"/>
    <mergeCell ref="B35:G35"/>
    <mergeCell ref="K6:P6"/>
    <mergeCell ref="K7:P7"/>
    <mergeCell ref="B13:G13"/>
    <mergeCell ref="K8:P8"/>
    <mergeCell ref="B458:G458"/>
    <mergeCell ref="H480:N480"/>
    <mergeCell ref="B169:G169"/>
    <mergeCell ref="B231:G231"/>
    <mergeCell ref="B235:G235"/>
    <mergeCell ref="B239:G239"/>
    <mergeCell ref="B415:G415"/>
    <mergeCell ref="B416:G416"/>
    <mergeCell ref="B417:G417"/>
    <mergeCell ref="B418:G418"/>
    <mergeCell ref="B422:G422"/>
    <mergeCell ref="B243:G243"/>
    <mergeCell ref="B242:G242"/>
    <mergeCell ref="B240:G240"/>
    <mergeCell ref="B216:G216"/>
    <mergeCell ref="B462:G462"/>
    <mergeCell ref="B274:G274"/>
    <mergeCell ref="B275:G275"/>
    <mergeCell ref="B269:G269"/>
    <mergeCell ref="B176:G176"/>
    <mergeCell ref="B279:G279"/>
    <mergeCell ref="B237:G237"/>
    <mergeCell ref="B238:G238"/>
    <mergeCell ref="B403:G403"/>
    <mergeCell ref="B404:G404"/>
    <mergeCell ref="B56:G56"/>
    <mergeCell ref="B57:G57"/>
    <mergeCell ref="B423:G423"/>
    <mergeCell ref="B407:G407"/>
    <mergeCell ref="B399:G399"/>
    <mergeCell ref="B229:G229"/>
    <mergeCell ref="B215:G215"/>
    <mergeCell ref="B181:G181"/>
    <mergeCell ref="B266:G266"/>
    <mergeCell ref="B281:G281"/>
    <mergeCell ref="B408:G408"/>
    <mergeCell ref="B411:G411"/>
    <mergeCell ref="B318:G318"/>
    <mergeCell ref="B236:G236"/>
    <mergeCell ref="B241:G241"/>
    <mergeCell ref="B255:G255"/>
    <mergeCell ref="B248:G248"/>
    <mergeCell ref="B323:G323"/>
    <mergeCell ref="B327:G327"/>
    <mergeCell ref="B328:G328"/>
    <mergeCell ref="B329:G329"/>
    <mergeCell ref="B341:G341"/>
    <mergeCell ref="B350:G350"/>
    <mergeCell ref="B351:G351"/>
    <mergeCell ref="B188:G188"/>
    <mergeCell ref="B203:G203"/>
    <mergeCell ref="B402:G402"/>
    <mergeCell ref="B370:G370"/>
    <mergeCell ref="B371:G371"/>
    <mergeCell ref="B372:G372"/>
    <mergeCell ref="B310:G310"/>
    <mergeCell ref="B293:G293"/>
    <mergeCell ref="B294:G294"/>
    <mergeCell ref="B319:G319"/>
    <mergeCell ref="B313:G313"/>
    <mergeCell ref="B317:G317"/>
    <mergeCell ref="B320:G320"/>
    <mergeCell ref="B315:G315"/>
    <mergeCell ref="B316:G316"/>
    <mergeCell ref="B307:G307"/>
    <mergeCell ref="B378:G378"/>
    <mergeCell ref="B397:G397"/>
    <mergeCell ref="B391:G391"/>
    <mergeCell ref="B335:G335"/>
    <mergeCell ref="B336:G336"/>
    <mergeCell ref="B337:G337"/>
    <mergeCell ref="B374:G374"/>
    <mergeCell ref="B355:G355"/>
    <mergeCell ref="B160:G160"/>
    <mergeCell ref="B161:G161"/>
    <mergeCell ref="B162:G162"/>
    <mergeCell ref="B163:G163"/>
    <mergeCell ref="B207:G207"/>
    <mergeCell ref="B201:G201"/>
    <mergeCell ref="H283:N283"/>
    <mergeCell ref="H244:N244"/>
    <mergeCell ref="B249:G249"/>
    <mergeCell ref="B187:G187"/>
    <mergeCell ref="B212:G212"/>
    <mergeCell ref="H213:N213"/>
    <mergeCell ref="H224:N224"/>
    <mergeCell ref="B222:G222"/>
    <mergeCell ref="H257:N257"/>
    <mergeCell ref="B170:G170"/>
    <mergeCell ref="B227:G227"/>
    <mergeCell ref="B182:G182"/>
    <mergeCell ref="B205:G205"/>
    <mergeCell ref="B206:G206"/>
    <mergeCell ref="H254:N254"/>
    <mergeCell ref="B234:G234"/>
    <mergeCell ref="B185:G185"/>
    <mergeCell ref="B186:G186"/>
    <mergeCell ref="B260:G260"/>
    <mergeCell ref="B295:G295"/>
    <mergeCell ref="H268:N268"/>
    <mergeCell ref="B250:G250"/>
    <mergeCell ref="B267:G267"/>
    <mergeCell ref="H364:N364"/>
    <mergeCell ref="H322:N322"/>
    <mergeCell ref="B349:G349"/>
    <mergeCell ref="B354:G354"/>
    <mergeCell ref="B352:G352"/>
    <mergeCell ref="B338:G338"/>
    <mergeCell ref="B339:G339"/>
    <mergeCell ref="B340:G340"/>
    <mergeCell ref="B356:G356"/>
    <mergeCell ref="B330:G330"/>
    <mergeCell ref="B309:G309"/>
    <mergeCell ref="B280:G280"/>
    <mergeCell ref="B282:G282"/>
    <mergeCell ref="B285:G285"/>
    <mergeCell ref="B286:G286"/>
    <mergeCell ref="B287:G287"/>
    <mergeCell ref="B288:G288"/>
    <mergeCell ref="B290:G290"/>
    <mergeCell ref="B291:G291"/>
    <mergeCell ref="A1:N1"/>
    <mergeCell ref="H522:N522"/>
    <mergeCell ref="B62:G62"/>
    <mergeCell ref="B30:G30"/>
    <mergeCell ref="B225:G225"/>
    <mergeCell ref="B217:G217"/>
    <mergeCell ref="B49:G49"/>
    <mergeCell ref="B58:G58"/>
    <mergeCell ref="B54:G54"/>
    <mergeCell ref="B67:G67"/>
    <mergeCell ref="B50:G50"/>
    <mergeCell ref="B52:G52"/>
    <mergeCell ref="B218:G218"/>
    <mergeCell ref="B219:G219"/>
    <mergeCell ref="B220:G220"/>
    <mergeCell ref="B232:G232"/>
    <mergeCell ref="B223:G223"/>
    <mergeCell ref="B63:G63"/>
    <mergeCell ref="B214:G214"/>
    <mergeCell ref="B482:G482"/>
    <mergeCell ref="B19:G19"/>
    <mergeCell ref="B24:G24"/>
    <mergeCell ref="B331:G331"/>
    <mergeCell ref="B334:G334"/>
    <mergeCell ref="H69:N69"/>
    <mergeCell ref="B23:O23"/>
    <mergeCell ref="B16:G16"/>
    <mergeCell ref="B17:G17"/>
    <mergeCell ref="B18:G18"/>
    <mergeCell ref="B60:G60"/>
    <mergeCell ref="B61:G61"/>
    <mergeCell ref="B46:G46"/>
    <mergeCell ref="B47:G47"/>
    <mergeCell ref="A36:N36"/>
    <mergeCell ref="B37:G37"/>
    <mergeCell ref="B43:G43"/>
    <mergeCell ref="B59:G59"/>
    <mergeCell ref="B55:G55"/>
    <mergeCell ref="H53:N53"/>
    <mergeCell ref="B20:G20"/>
    <mergeCell ref="A29:N29"/>
    <mergeCell ref="A21:N21"/>
    <mergeCell ref="B38:G38"/>
    <mergeCell ref="B40:G40"/>
    <mergeCell ref="B48:G48"/>
    <mergeCell ref="B44:G44"/>
    <mergeCell ref="B45:G45"/>
    <mergeCell ref="B39:G39"/>
    <mergeCell ref="B51:G51"/>
    <mergeCell ref="B28:G28"/>
    <mergeCell ref="H496:N496"/>
    <mergeCell ref="B487:G487"/>
    <mergeCell ref="B488:G488"/>
    <mergeCell ref="B491:G491"/>
    <mergeCell ref="B492:G492"/>
    <mergeCell ref="B493:G493"/>
    <mergeCell ref="B490:G490"/>
    <mergeCell ref="B495:G495"/>
    <mergeCell ref="B481:G481"/>
    <mergeCell ref="B484:G484"/>
    <mergeCell ref="B485:G485"/>
    <mergeCell ref="B494:G494"/>
    <mergeCell ref="B483:G483"/>
    <mergeCell ref="H276:N276"/>
    <mergeCell ref="B273:G273"/>
    <mergeCell ref="B199:G199"/>
    <mergeCell ref="B202:G202"/>
    <mergeCell ref="B208:G208"/>
    <mergeCell ref="B150:G150"/>
    <mergeCell ref="B252:G252"/>
    <mergeCell ref="B251:G251"/>
    <mergeCell ref="B247:G247"/>
    <mergeCell ref="B465:G465"/>
    <mergeCell ref="B467:G467"/>
    <mergeCell ref="B468:G468"/>
    <mergeCell ref="B469:G469"/>
    <mergeCell ref="B470:G470"/>
    <mergeCell ref="B471:G471"/>
    <mergeCell ref="B461:G461"/>
    <mergeCell ref="B429:G429"/>
    <mergeCell ref="B448:G448"/>
    <mergeCell ref="B449:G449"/>
    <mergeCell ref="B450:G450"/>
    <mergeCell ref="B430:G430"/>
    <mergeCell ref="B444:G444"/>
    <mergeCell ref="B445:G445"/>
    <mergeCell ref="B446:G446"/>
    <mergeCell ref="B451:G451"/>
    <mergeCell ref="B452:G452"/>
    <mergeCell ref="B433:G433"/>
    <mergeCell ref="B439:G439"/>
    <mergeCell ref="B438:G438"/>
    <mergeCell ref="B459:G459"/>
    <mergeCell ref="B434:G434"/>
    <mergeCell ref="B435:G435"/>
    <mergeCell ref="B440:G440"/>
    <mergeCell ref="B353:G353"/>
    <mergeCell ref="B384:G384"/>
    <mergeCell ref="B385:G385"/>
    <mergeCell ref="B421:G421"/>
    <mergeCell ref="B414:G414"/>
    <mergeCell ref="B413:G413"/>
    <mergeCell ref="B321:G321"/>
    <mergeCell ref="B447:G447"/>
    <mergeCell ref="B342:G342"/>
    <mergeCell ref="B343:G343"/>
    <mergeCell ref="B344:G344"/>
    <mergeCell ref="B345:G345"/>
    <mergeCell ref="B346:G346"/>
    <mergeCell ref="B347:G347"/>
    <mergeCell ref="B348:G348"/>
    <mergeCell ref="B332:G332"/>
    <mergeCell ref="B437:G437"/>
    <mergeCell ref="B441:G441"/>
    <mergeCell ref="B442:G442"/>
    <mergeCell ref="B443:G443"/>
    <mergeCell ref="B428:G428"/>
    <mergeCell ref="B387:G387"/>
    <mergeCell ref="B366:G366"/>
    <mergeCell ref="B373:G373"/>
    <mergeCell ref="B567:G567"/>
    <mergeCell ref="B568:G568"/>
    <mergeCell ref="B574:G574"/>
    <mergeCell ref="B575:G575"/>
    <mergeCell ref="B553:G553"/>
    <mergeCell ref="B554:G554"/>
    <mergeCell ref="B555:G555"/>
    <mergeCell ref="B556:G556"/>
    <mergeCell ref="B557:G557"/>
    <mergeCell ref="B558:G558"/>
    <mergeCell ref="B561:G561"/>
    <mergeCell ref="B559:G559"/>
    <mergeCell ref="B560:G560"/>
    <mergeCell ref="B565:G565"/>
    <mergeCell ref="B569:G569"/>
    <mergeCell ref="B570:G570"/>
    <mergeCell ref="B571:G571"/>
    <mergeCell ref="B572:G572"/>
    <mergeCell ref="B566:G566"/>
    <mergeCell ref="B564:G564"/>
    <mergeCell ref="B562:G562"/>
    <mergeCell ref="B563:G563"/>
    <mergeCell ref="B457:G457"/>
    <mergeCell ref="B486:G486"/>
    <mergeCell ref="B547:G547"/>
    <mergeCell ref="B542:G542"/>
    <mergeCell ref="B453:G453"/>
    <mergeCell ref="B455:G455"/>
    <mergeCell ref="A523:O523"/>
    <mergeCell ref="B489:G489"/>
    <mergeCell ref="B460:G460"/>
    <mergeCell ref="B475:G475"/>
    <mergeCell ref="B476:G476"/>
    <mergeCell ref="B477:G477"/>
    <mergeCell ref="B478:G478"/>
    <mergeCell ref="B479:G479"/>
    <mergeCell ref="B511:G511"/>
    <mergeCell ref="B512:G512"/>
    <mergeCell ref="B513:G513"/>
    <mergeCell ref="B516:G516"/>
    <mergeCell ref="B499:G499"/>
    <mergeCell ref="B500:G500"/>
    <mergeCell ref="B501:G501"/>
    <mergeCell ref="B502:G502"/>
    <mergeCell ref="B503:G503"/>
    <mergeCell ref="B504:G504"/>
    <mergeCell ref="B509:G509"/>
    <mergeCell ref="B510:G510"/>
    <mergeCell ref="B505:G505"/>
    <mergeCell ref="B506:G506"/>
    <mergeCell ref="B507:G507"/>
    <mergeCell ref="B508:G508"/>
    <mergeCell ref="B514:G514"/>
    <mergeCell ref="B515:G515"/>
    <mergeCell ref="B472:G472"/>
    <mergeCell ref="B473:G473"/>
    <mergeCell ref="B474:G474"/>
    <mergeCell ref="B75:G75"/>
    <mergeCell ref="B427:G427"/>
    <mergeCell ref="B379:G379"/>
    <mergeCell ref="B380:G380"/>
    <mergeCell ref="B400:G400"/>
    <mergeCell ref="B388:G388"/>
    <mergeCell ref="B386:G386"/>
    <mergeCell ref="B368:G368"/>
    <mergeCell ref="B369:G369"/>
    <mergeCell ref="B324:G324"/>
    <mergeCell ref="B325:G325"/>
    <mergeCell ref="B326:G326"/>
    <mergeCell ref="B333:G333"/>
    <mergeCell ref="B383:G383"/>
    <mergeCell ref="B362:G362"/>
    <mergeCell ref="B165:G165"/>
    <mergeCell ref="B166:G166"/>
    <mergeCell ref="B361:G361"/>
    <mergeCell ref="B357:G357"/>
    <mergeCell ref="B360:G360"/>
    <mergeCell ref="B390:G390"/>
    <mergeCell ref="B405:G405"/>
    <mergeCell ref="B365:G365"/>
    <mergeCell ref="B367:G367"/>
    <mergeCell ref="B177:G177"/>
    <mergeCell ref="B178:G178"/>
    <mergeCell ref="B183:G183"/>
    <mergeCell ref="B184:G184"/>
    <mergeCell ref="B70:G70"/>
    <mergeCell ref="B71:G71"/>
    <mergeCell ref="B72:G72"/>
    <mergeCell ref="B104:G104"/>
    <mergeCell ref="B105:G105"/>
    <mergeCell ref="B106:G106"/>
    <mergeCell ref="B107:G107"/>
    <mergeCell ref="B131:G131"/>
    <mergeCell ref="B103:G103"/>
    <mergeCell ref="B101:G101"/>
    <mergeCell ref="B102:G102"/>
    <mergeCell ref="B97:G97"/>
    <mergeCell ref="B98:G98"/>
    <mergeCell ref="B99:G99"/>
    <mergeCell ref="B100:G100"/>
    <mergeCell ref="B89:G89"/>
    <mergeCell ref="B90:G90"/>
    <mergeCell ref="B91:G91"/>
    <mergeCell ref="B73:G73"/>
    <mergeCell ref="B74:G74"/>
    <mergeCell ref="B76:G76"/>
    <mergeCell ref="B77:G77"/>
    <mergeCell ref="B78:G78"/>
    <mergeCell ref="B79:G79"/>
    <mergeCell ref="B80:G80"/>
    <mergeCell ref="B123:G123"/>
    <mergeCell ref="B108:G108"/>
    <mergeCell ref="B109:G109"/>
    <mergeCell ref="B110:G110"/>
    <mergeCell ref="B111:G111"/>
    <mergeCell ref="B112:G112"/>
    <mergeCell ref="B93:G93"/>
    <mergeCell ref="B94:G94"/>
    <mergeCell ref="B95:G95"/>
    <mergeCell ref="B92:G92"/>
    <mergeCell ref="B96:G96"/>
    <mergeCell ref="B81:G81"/>
    <mergeCell ref="B82:G82"/>
    <mergeCell ref="B83:G83"/>
    <mergeCell ref="B84:G84"/>
    <mergeCell ref="B85:G85"/>
    <mergeCell ref="B86:G86"/>
    <mergeCell ref="B87:G87"/>
    <mergeCell ref="B88:G88"/>
    <mergeCell ref="B124:G124"/>
    <mergeCell ref="B129:G129"/>
    <mergeCell ref="B127:G127"/>
    <mergeCell ref="B128:G128"/>
    <mergeCell ref="B154:G154"/>
    <mergeCell ref="B147:G147"/>
    <mergeCell ref="B157:G157"/>
    <mergeCell ref="B158:G158"/>
    <mergeCell ref="B159:G159"/>
    <mergeCell ref="B132:G132"/>
    <mergeCell ref="B133:G133"/>
    <mergeCell ref="B134:G134"/>
    <mergeCell ref="B135:G135"/>
    <mergeCell ref="B148:G148"/>
    <mergeCell ref="B149:G149"/>
    <mergeCell ref="B151:G151"/>
    <mergeCell ref="B152:G152"/>
    <mergeCell ref="B142:G142"/>
    <mergeCell ref="B146:G146"/>
    <mergeCell ref="B143:G143"/>
    <mergeCell ref="B145:G145"/>
    <mergeCell ref="B153:G153"/>
    <mergeCell ref="B155:G155"/>
    <mergeCell ref="B156:G156"/>
    <mergeCell ref="B34:G34"/>
    <mergeCell ref="B31:G31"/>
    <mergeCell ref="B32:G32"/>
    <mergeCell ref="B33:G33"/>
    <mergeCell ref="B136:G136"/>
    <mergeCell ref="B140:G140"/>
    <mergeCell ref="B141:G141"/>
    <mergeCell ref="B137:G137"/>
    <mergeCell ref="B138:G138"/>
    <mergeCell ref="B139:G139"/>
    <mergeCell ref="B130:G130"/>
    <mergeCell ref="B119:G119"/>
    <mergeCell ref="B120:G120"/>
    <mergeCell ref="B121:G121"/>
    <mergeCell ref="B122:G122"/>
    <mergeCell ref="B113:G113"/>
    <mergeCell ref="B114:G114"/>
    <mergeCell ref="B115:G115"/>
    <mergeCell ref="B116:G116"/>
    <mergeCell ref="B117:G117"/>
    <mergeCell ref="B118:G118"/>
    <mergeCell ref="B125:G125"/>
    <mergeCell ref="B126:G126"/>
    <mergeCell ref="B42:G42"/>
    <mergeCell ref="H573:N573"/>
    <mergeCell ref="B164:G164"/>
    <mergeCell ref="B174:G174"/>
    <mergeCell ref="B171:G171"/>
    <mergeCell ref="B172:G172"/>
    <mergeCell ref="B179:G179"/>
    <mergeCell ref="B180:G180"/>
    <mergeCell ref="B196:G196"/>
    <mergeCell ref="B197:G197"/>
    <mergeCell ref="B198:G198"/>
    <mergeCell ref="B189:G189"/>
    <mergeCell ref="B190:G190"/>
    <mergeCell ref="B191:G191"/>
    <mergeCell ref="B192:G192"/>
    <mergeCell ref="B193:G193"/>
    <mergeCell ref="B195:G195"/>
    <mergeCell ref="B228:G228"/>
    <mergeCell ref="B263:G263"/>
    <mergeCell ref="B264:G264"/>
    <mergeCell ref="B265:G265"/>
    <mergeCell ref="B209:G209"/>
    <mergeCell ref="B210:G210"/>
    <mergeCell ref="B211:G211"/>
    <mergeCell ref="B168:G168"/>
  </mergeCells>
  <phoneticPr fontId="58" type="noConversion"/>
  <printOptions horizontalCentered="1"/>
  <pageMargins left="0.39370078740157483" right="0.39370078740157483" top="0.39370078740157483" bottom="0.59055118110236215" header="0.31496062992125984" footer="0.31496062992125984"/>
  <pageSetup scale="44" fitToHeight="0" orientation="landscape" r:id="rId1"/>
  <headerFooter scaleWithDoc="0" alignWithMargins="0">
    <oddFooter>&amp;C&amp;P</oddFooter>
  </headerFooter>
  <rowBreaks count="17" manualBreakCount="17">
    <brk id="42" max="15" man="1"/>
    <brk id="78" max="15" man="1"/>
    <brk id="114" max="15" man="1"/>
    <brk id="150" max="15" man="1"/>
    <brk id="185" max="15" man="1"/>
    <brk id="213" max="15" man="1"/>
    <brk id="244" max="15" man="1"/>
    <brk id="268" max="15" man="1"/>
    <brk id="304" max="15" man="1"/>
    <brk id="340" max="15" man="1"/>
    <brk id="376" max="15" man="1"/>
    <brk id="412" max="15" man="1"/>
    <brk id="448" max="15" man="1"/>
    <brk id="480" max="15" man="1"/>
    <brk id="510" max="15" man="1"/>
    <brk id="537" max="15" man="1"/>
    <brk id="56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4">
    <pageSetUpPr fitToPage="1"/>
  </sheetPr>
  <dimension ref="A1:N62"/>
  <sheetViews>
    <sheetView showGridLines="0" view="pageBreakPreview" zoomScale="70" zoomScaleNormal="70" zoomScaleSheetLayoutView="70" workbookViewId="0">
      <selection activeCell="N57" sqref="N57"/>
    </sheetView>
  </sheetViews>
  <sheetFormatPr defaultRowHeight="15"/>
  <cols>
    <col min="1" max="1" width="9.140625" style="21"/>
    <col min="4" max="4" width="20.140625" customWidth="1"/>
    <col min="7" max="7" width="13.42578125" bestFit="1" customWidth="1"/>
    <col min="8" max="8" width="21.85546875" customWidth="1"/>
    <col min="9" max="9" width="22.42578125" customWidth="1"/>
    <col min="10" max="13" width="20.7109375" customWidth="1"/>
    <col min="14" max="14" width="31.42578125" bestFit="1" customWidth="1"/>
  </cols>
  <sheetData>
    <row r="1" spans="2:14">
      <c r="B1" s="24"/>
      <c r="C1" s="24"/>
      <c r="D1" s="24"/>
      <c r="E1" s="24"/>
      <c r="F1" s="24"/>
      <c r="G1" s="24"/>
      <c r="H1" s="24"/>
      <c r="I1" s="24"/>
      <c r="J1" s="24"/>
      <c r="K1" s="24"/>
      <c r="L1" s="24"/>
      <c r="M1" s="25" t="s">
        <v>8</v>
      </c>
      <c r="N1" s="26" t="s">
        <v>440</v>
      </c>
    </row>
    <row r="2" spans="2:14" ht="23.25" thickBot="1">
      <c r="B2" s="217" t="s">
        <v>305</v>
      </c>
      <c r="C2" s="217"/>
      <c r="D2" s="217"/>
      <c r="E2" s="217"/>
      <c r="F2" s="217"/>
      <c r="G2" s="217"/>
      <c r="H2" s="217"/>
      <c r="I2" s="217"/>
      <c r="J2" s="217"/>
      <c r="K2" s="217"/>
      <c r="L2" s="217"/>
      <c r="M2" s="217"/>
      <c r="N2" s="217"/>
    </row>
    <row r="3" spans="2:14" ht="15.75" thickTop="1">
      <c r="B3" s="218" t="s">
        <v>7</v>
      </c>
      <c r="C3" s="218"/>
      <c r="D3" s="218"/>
      <c r="E3" s="24"/>
      <c r="F3" s="218" t="s">
        <v>6</v>
      </c>
      <c r="G3" s="218"/>
      <c r="H3" s="218"/>
      <c r="I3" s="27"/>
      <c r="J3" s="27"/>
      <c r="K3" s="24"/>
      <c r="L3" s="218" t="s">
        <v>5</v>
      </c>
      <c r="M3" s="218"/>
      <c r="N3" s="218"/>
    </row>
    <row r="4" spans="2:14" ht="26.25" customHeight="1">
      <c r="B4" s="219" t="s">
        <v>306</v>
      </c>
      <c r="C4" s="219"/>
      <c r="D4" s="219"/>
      <c r="E4" s="24"/>
      <c r="F4" s="220"/>
      <c r="G4" s="220"/>
      <c r="H4" s="220"/>
      <c r="I4" s="28"/>
      <c r="J4" s="28"/>
      <c r="K4" s="24"/>
      <c r="L4" s="220"/>
      <c r="M4" s="220"/>
      <c r="N4" s="220"/>
    </row>
    <row r="5" spans="2:14" ht="26.25" customHeight="1">
      <c r="B5" s="219"/>
      <c r="C5" s="219"/>
      <c r="D5" s="219"/>
      <c r="E5" s="24"/>
      <c r="F5" s="220"/>
      <c r="G5" s="220"/>
      <c r="H5" s="220"/>
      <c r="I5" s="28"/>
      <c r="J5" s="28"/>
      <c r="K5" s="24"/>
      <c r="L5" s="220"/>
      <c r="M5" s="220"/>
      <c r="N5" s="220"/>
    </row>
    <row r="6" spans="2:14" ht="21.75" customHeight="1">
      <c r="B6" s="219"/>
      <c r="C6" s="219"/>
      <c r="D6" s="219"/>
      <c r="E6" s="24"/>
      <c r="F6" s="220"/>
      <c r="G6" s="220"/>
      <c r="H6" s="220"/>
      <c r="I6" s="28"/>
      <c r="J6" s="28"/>
      <c r="K6" s="24"/>
      <c r="L6" s="220"/>
      <c r="M6" s="220"/>
      <c r="N6" s="220"/>
    </row>
    <row r="7" spans="2:14">
      <c r="B7" s="46"/>
      <c r="C7" s="46"/>
      <c r="D7" s="46"/>
      <c r="E7" s="24"/>
      <c r="F7" s="28"/>
      <c r="G7" s="28"/>
      <c r="H7" s="28"/>
      <c r="I7" s="28"/>
      <c r="J7" s="28"/>
      <c r="K7" s="24"/>
      <c r="L7" s="28"/>
      <c r="M7" s="28"/>
      <c r="N7" s="28"/>
    </row>
    <row r="8" spans="2:14">
      <c r="B8" s="221" t="s">
        <v>11</v>
      </c>
      <c r="C8" s="221"/>
      <c r="D8" s="45">
        <v>43738</v>
      </c>
      <c r="E8" s="29"/>
      <c r="F8" s="28"/>
      <c r="G8" s="24"/>
      <c r="H8" s="24"/>
      <c r="I8" s="24"/>
      <c r="J8" s="24"/>
      <c r="K8" s="24"/>
      <c r="L8" s="222" t="s">
        <v>273</v>
      </c>
      <c r="M8" s="223"/>
      <c r="N8" s="223"/>
    </row>
    <row r="9" spans="2:14">
      <c r="B9" s="30"/>
      <c r="C9" s="30"/>
      <c r="D9" s="28"/>
      <c r="E9" s="24"/>
      <c r="F9" s="28"/>
      <c r="G9" s="28"/>
      <c r="H9" s="28"/>
      <c r="I9" s="28"/>
      <c r="J9" s="28"/>
      <c r="K9" s="24"/>
      <c r="L9" s="224"/>
      <c r="M9" s="225"/>
      <c r="N9" s="225"/>
    </row>
    <row r="10" spans="2:14" ht="19.5">
      <c r="B10" s="226" t="s">
        <v>43</v>
      </c>
      <c r="C10" s="226"/>
      <c r="D10" s="226"/>
      <c r="E10" s="226"/>
      <c r="F10" s="226"/>
      <c r="G10" s="226"/>
      <c r="H10" s="226"/>
      <c r="I10" s="226"/>
      <c r="J10" s="226"/>
      <c r="K10" s="226"/>
      <c r="L10" s="226"/>
      <c r="M10" s="226"/>
      <c r="N10" s="226"/>
    </row>
    <row r="11" spans="2:14" ht="45">
      <c r="B11" s="31" t="s">
        <v>4</v>
      </c>
      <c r="C11" s="227" t="s">
        <v>37</v>
      </c>
      <c r="D11" s="227"/>
      <c r="E11" s="227"/>
      <c r="F11" s="227"/>
      <c r="G11" s="31" t="s">
        <v>23</v>
      </c>
      <c r="H11" s="31" t="s">
        <v>269</v>
      </c>
      <c r="I11" s="31" t="s">
        <v>268</v>
      </c>
      <c r="J11" s="31" t="s">
        <v>38</v>
      </c>
      <c r="K11" s="31" t="s">
        <v>439</v>
      </c>
      <c r="L11" s="31" t="s">
        <v>39</v>
      </c>
      <c r="M11" s="31" t="s">
        <v>40</v>
      </c>
      <c r="N11" s="31" t="s">
        <v>1</v>
      </c>
    </row>
    <row r="12" spans="2:14" s="131" customFormat="1" ht="20.100000000000001" customHeight="1">
      <c r="B12" s="216">
        <v>1</v>
      </c>
      <c r="C12" s="214" t="str">
        <f>'PEM MONSENHOR MENDONÇA'!B13</f>
        <v>ADMINISTRAÇÃO E INSTALAÇÃO DA OBRA</v>
      </c>
      <c r="D12" s="214"/>
      <c r="E12" s="214"/>
      <c r="F12" s="214"/>
      <c r="G12" s="132" t="s">
        <v>41</v>
      </c>
      <c r="H12" s="133">
        <v>100</v>
      </c>
      <c r="I12" s="133"/>
      <c r="J12" s="133"/>
      <c r="K12" s="133"/>
      <c r="L12" s="133"/>
      <c r="M12" s="133"/>
      <c r="N12" s="134" t="e">
        <f>SUM(H13:M13)/N57*100</f>
        <v>#REF!</v>
      </c>
    </row>
    <row r="13" spans="2:14" s="157" customFormat="1" ht="20.100000000000001" customHeight="1">
      <c r="B13" s="213"/>
      <c r="C13" s="215"/>
      <c r="D13" s="215"/>
      <c r="E13" s="215"/>
      <c r="F13" s="215"/>
      <c r="G13" s="155" t="s">
        <v>42</v>
      </c>
      <c r="H13" s="156" t="e">
        <f>$N13*H12/100</f>
        <v>#REF!</v>
      </c>
      <c r="I13" s="156"/>
      <c r="J13" s="156"/>
      <c r="K13" s="156"/>
      <c r="L13" s="156"/>
      <c r="M13" s="156"/>
      <c r="N13" s="156" t="e">
        <f>'PEM MONSENHOR MENDONÇA'!P21</f>
        <v>#REF!</v>
      </c>
    </row>
    <row r="14" spans="2:14" s="131" customFormat="1" ht="20.100000000000001" customHeight="1">
      <c r="B14" s="212">
        <v>2</v>
      </c>
      <c r="C14" s="214" t="str">
        <f>'PEM MONSENHOR MENDONÇA'!B27</f>
        <v>SERVIÇOS PRELIMINARES</v>
      </c>
      <c r="D14" s="214"/>
      <c r="E14" s="214"/>
      <c r="F14" s="214"/>
      <c r="G14" s="135" t="s">
        <v>41</v>
      </c>
      <c r="H14" s="136">
        <v>100</v>
      </c>
      <c r="I14" s="135"/>
      <c r="J14" s="135"/>
      <c r="K14" s="135"/>
      <c r="L14" s="135"/>
      <c r="M14" s="135"/>
      <c r="N14" s="137" t="e">
        <f>SUM(H15:M15)/$N$57*100</f>
        <v>#REF!</v>
      </c>
    </row>
    <row r="15" spans="2:14" s="157" customFormat="1" ht="20.100000000000001" customHeight="1">
      <c r="B15" s="213"/>
      <c r="C15" s="215"/>
      <c r="D15" s="215"/>
      <c r="E15" s="215"/>
      <c r="F15" s="215"/>
      <c r="G15" s="155" t="s">
        <v>42</v>
      </c>
      <c r="H15" s="156" t="e">
        <f>$N15*H14/100</f>
        <v>#REF!</v>
      </c>
      <c r="I15" s="155"/>
      <c r="J15" s="155"/>
      <c r="K15" s="155"/>
      <c r="L15" s="155"/>
      <c r="M15" s="155"/>
      <c r="N15" s="156" t="e">
        <f>'PEM MONSENHOR MENDONÇA'!P29</f>
        <v>#REF!</v>
      </c>
    </row>
    <row r="16" spans="2:14" s="131" customFormat="1" ht="20.100000000000001" customHeight="1">
      <c r="B16" s="216">
        <v>3</v>
      </c>
      <c r="C16" s="214" t="str">
        <f>'PEM MONSENHOR MENDONÇA'!B30</f>
        <v>MOVIMENTO DE TERRA E PREPARO DO TERRENO PARA FUNDAÇÕES</v>
      </c>
      <c r="D16" s="214"/>
      <c r="E16" s="214"/>
      <c r="F16" s="214"/>
      <c r="G16" s="135" t="s">
        <v>41</v>
      </c>
      <c r="H16" s="136">
        <v>100</v>
      </c>
      <c r="J16" s="135"/>
      <c r="K16" s="135"/>
      <c r="L16" s="135"/>
      <c r="M16" s="135"/>
      <c r="N16" s="137" t="e">
        <f>SUM(H17:M17)/$N$57*100</f>
        <v>#REF!</v>
      </c>
    </row>
    <row r="17" spans="2:14" s="157" customFormat="1" ht="20.100000000000001" customHeight="1">
      <c r="B17" s="213"/>
      <c r="C17" s="215"/>
      <c r="D17" s="215"/>
      <c r="E17" s="215"/>
      <c r="F17" s="215"/>
      <c r="G17" s="155" t="s">
        <v>42</v>
      </c>
      <c r="H17" s="156" t="e">
        <f>$N17*H16/100</f>
        <v>#REF!</v>
      </c>
      <c r="I17" s="155"/>
      <c r="J17" s="155"/>
      <c r="K17" s="155"/>
      <c r="L17" s="155"/>
      <c r="M17" s="155"/>
      <c r="N17" s="156" t="e">
        <f>'PEM MONSENHOR MENDONÇA'!P36</f>
        <v>#REF!</v>
      </c>
    </row>
    <row r="18" spans="2:14" s="131" customFormat="1" ht="20.100000000000001" customHeight="1">
      <c r="B18" s="212">
        <v>4</v>
      </c>
      <c r="C18" s="214" t="str">
        <f>'PEM MONSENHOR MENDONÇA'!B37</f>
        <v>FUNDAÇÕES</v>
      </c>
      <c r="D18" s="214"/>
      <c r="E18" s="214"/>
      <c r="F18" s="214"/>
      <c r="G18" s="135" t="s">
        <v>41</v>
      </c>
      <c r="H18" s="136">
        <v>50</v>
      </c>
      <c r="I18" s="136">
        <v>50</v>
      </c>
      <c r="J18" s="138"/>
      <c r="K18" s="138"/>
      <c r="M18" s="135"/>
      <c r="N18" s="137" t="e">
        <f>SUM(H19:M19)/$N$57*100</f>
        <v>#REF!</v>
      </c>
    </row>
    <row r="19" spans="2:14" s="157" customFormat="1" ht="20.100000000000001" customHeight="1">
      <c r="B19" s="213"/>
      <c r="C19" s="215"/>
      <c r="D19" s="215"/>
      <c r="E19" s="215"/>
      <c r="F19" s="215"/>
      <c r="G19" s="155" t="s">
        <v>42</v>
      </c>
      <c r="H19" s="156" t="e">
        <f>$N19*H18/100</f>
        <v>#REF!</v>
      </c>
      <c r="I19" s="156" t="e">
        <f>$N19*I18/100</f>
        <v>#REF!</v>
      </c>
      <c r="J19" s="158"/>
      <c r="K19" s="158"/>
      <c r="M19" s="155"/>
      <c r="N19" s="156" t="e">
        <f>'PEM MONSENHOR MENDONÇA'!P53</f>
        <v>#REF!</v>
      </c>
    </row>
    <row r="20" spans="2:14" s="131" customFormat="1" ht="20.100000000000001" customHeight="1">
      <c r="B20" s="216">
        <v>5</v>
      </c>
      <c r="C20" s="214" t="str">
        <f>'PEM MONSENHOR MENDONÇA'!B54</f>
        <v>SUPERESTRUTURA</v>
      </c>
      <c r="D20" s="214"/>
      <c r="E20" s="214"/>
      <c r="F20" s="214"/>
      <c r="G20" s="135" t="s">
        <v>41</v>
      </c>
      <c r="H20" s="135"/>
      <c r="I20" s="136">
        <v>50</v>
      </c>
      <c r="J20" s="136">
        <v>50</v>
      </c>
      <c r="K20" s="135"/>
      <c r="L20" s="135"/>
      <c r="M20" s="135"/>
      <c r="N20" s="137" t="e">
        <f>SUM(H21:M21)/$N$57*100</f>
        <v>#REF!</v>
      </c>
    </row>
    <row r="21" spans="2:14" s="157" customFormat="1" ht="20.100000000000001" customHeight="1">
      <c r="B21" s="213"/>
      <c r="C21" s="215"/>
      <c r="D21" s="215"/>
      <c r="E21" s="215"/>
      <c r="F21" s="215"/>
      <c r="G21" s="155" t="s">
        <v>42</v>
      </c>
      <c r="H21" s="155"/>
      <c r="I21" s="156" t="e">
        <f t="shared" ref="I21:J21" si="0">$N21*I20/100</f>
        <v>#REF!</v>
      </c>
      <c r="J21" s="156" t="e">
        <f t="shared" si="0"/>
        <v>#REF!</v>
      </c>
      <c r="K21" s="155"/>
      <c r="L21" s="155"/>
      <c r="M21" s="155"/>
      <c r="N21" s="156" t="e">
        <f>'PEM MONSENHOR MENDONÇA'!P69</f>
        <v>#REF!</v>
      </c>
    </row>
    <row r="22" spans="2:14" s="131" customFormat="1" ht="20.100000000000001" customHeight="1">
      <c r="B22" s="212">
        <v>6</v>
      </c>
      <c r="C22" s="214" t="str">
        <f>'PEM MONSENHOR MENDONÇA'!B70</f>
        <v>REFORMA</v>
      </c>
      <c r="D22" s="214"/>
      <c r="E22" s="214"/>
      <c r="F22" s="214"/>
      <c r="G22" s="135" t="s">
        <v>41</v>
      </c>
      <c r="H22" s="135"/>
      <c r="I22" s="136">
        <v>25</v>
      </c>
      <c r="J22" s="136">
        <v>25</v>
      </c>
      <c r="K22" s="136">
        <v>25</v>
      </c>
      <c r="L22" s="136">
        <v>25</v>
      </c>
      <c r="M22" s="135"/>
      <c r="N22" s="137" t="e">
        <f>SUM(H23:M23)/$N$57*100</f>
        <v>#REF!</v>
      </c>
    </row>
    <row r="23" spans="2:14" s="157" customFormat="1" ht="20.100000000000001" customHeight="1">
      <c r="B23" s="213"/>
      <c r="C23" s="215"/>
      <c r="D23" s="215"/>
      <c r="E23" s="215"/>
      <c r="F23" s="215"/>
      <c r="G23" s="155" t="s">
        <v>42</v>
      </c>
      <c r="H23" s="155"/>
      <c r="I23" s="156" t="e">
        <f t="shared" ref="I23:J23" si="1">$N23*I22/100</f>
        <v>#REF!</v>
      </c>
      <c r="J23" s="156" t="e">
        <f t="shared" si="1"/>
        <v>#REF!</v>
      </c>
      <c r="K23" s="156" t="e">
        <f t="shared" ref="K23" si="2">$N23*K22/100</f>
        <v>#REF!</v>
      </c>
      <c r="L23" s="156" t="e">
        <f t="shared" ref="L23" si="3">$N23*L22/100</f>
        <v>#REF!</v>
      </c>
      <c r="M23" s="155"/>
      <c r="N23" s="156" t="e">
        <f>'PEM MONSENHOR MENDONÇA'!P213</f>
        <v>#REF!</v>
      </c>
    </row>
    <row r="24" spans="2:14" s="131" customFormat="1" ht="20.100000000000001" customHeight="1">
      <c r="B24" s="216">
        <v>7</v>
      </c>
      <c r="C24" s="214" t="str">
        <f>'PEM MONSENHOR MENDONÇA'!B214</f>
        <v>SISTEMA VERTICAL</v>
      </c>
      <c r="D24" s="214"/>
      <c r="E24" s="214"/>
      <c r="F24" s="214"/>
      <c r="G24" s="135" t="s">
        <v>41</v>
      </c>
      <c r="H24" s="135"/>
      <c r="I24" s="135"/>
      <c r="J24" s="136">
        <v>100</v>
      </c>
      <c r="L24" s="135"/>
      <c r="N24" s="137" t="e">
        <f>SUM(H25:L25)/$N$57*100</f>
        <v>#REF!</v>
      </c>
    </row>
    <row r="25" spans="2:14" s="157" customFormat="1" ht="20.100000000000001" customHeight="1">
      <c r="B25" s="213"/>
      <c r="C25" s="215"/>
      <c r="D25" s="215"/>
      <c r="E25" s="215"/>
      <c r="F25" s="215"/>
      <c r="G25" s="155" t="s">
        <v>42</v>
      </c>
      <c r="H25" s="155"/>
      <c r="I25" s="155"/>
      <c r="J25" s="156" t="e">
        <f>$N25*J24/100</f>
        <v>#REF!</v>
      </c>
      <c r="L25" s="155"/>
      <c r="N25" s="156" t="e">
        <f>'PEM MONSENHOR MENDONÇA'!P224</f>
        <v>#REF!</v>
      </c>
    </row>
    <row r="26" spans="2:14" s="131" customFormat="1" ht="20.100000000000001" customHeight="1">
      <c r="B26" s="212">
        <v>8</v>
      </c>
      <c r="C26" s="214" t="str">
        <f>'PEM MONSENHOR MENDONÇA'!B225</f>
        <v>ESQUADRIAS</v>
      </c>
      <c r="D26" s="214"/>
      <c r="E26" s="214"/>
      <c r="F26" s="214"/>
      <c r="G26" s="135" t="s">
        <v>41</v>
      </c>
      <c r="H26" s="135"/>
      <c r="I26" s="135"/>
      <c r="K26" s="136">
        <v>100</v>
      </c>
      <c r="L26" s="135"/>
      <c r="M26" s="135"/>
      <c r="N26" s="137" t="e">
        <f>SUM(H27:M27)/$N$57*100</f>
        <v>#REF!</v>
      </c>
    </row>
    <row r="27" spans="2:14" s="157" customFormat="1" ht="20.100000000000001" customHeight="1">
      <c r="B27" s="213"/>
      <c r="C27" s="215"/>
      <c r="D27" s="215"/>
      <c r="E27" s="215"/>
      <c r="F27" s="215"/>
      <c r="G27" s="155" t="s">
        <v>42</v>
      </c>
      <c r="H27" s="155"/>
      <c r="I27" s="155"/>
      <c r="K27" s="156" t="e">
        <f>$N27*K26/100</f>
        <v>#REF!</v>
      </c>
      <c r="L27" s="155"/>
      <c r="M27" s="155"/>
      <c r="N27" s="156" t="e">
        <f>'PEM MONSENHOR MENDONÇA'!P244</f>
        <v>#REF!</v>
      </c>
    </row>
    <row r="28" spans="2:14" s="131" customFormat="1" ht="20.100000000000001" customHeight="1">
      <c r="B28" s="216">
        <v>9</v>
      </c>
      <c r="C28" s="214" t="str">
        <f>'PEM MONSENHOR MENDONÇA'!B245</f>
        <v xml:space="preserve">SISTEMAS DE COBERTURA </v>
      </c>
      <c r="D28" s="214"/>
      <c r="E28" s="214"/>
      <c r="F28" s="214"/>
      <c r="G28" s="135" t="s">
        <v>41</v>
      </c>
      <c r="H28" s="135"/>
      <c r="I28" s="135"/>
      <c r="J28" s="135"/>
      <c r="K28" s="136">
        <v>100</v>
      </c>
      <c r="L28" s="135"/>
      <c r="N28" s="137" t="e">
        <f>SUM(H29:L29)/$N$57*100</f>
        <v>#REF!</v>
      </c>
    </row>
    <row r="29" spans="2:14" s="157" customFormat="1" ht="20.100000000000001" customHeight="1">
      <c r="B29" s="213"/>
      <c r="C29" s="215"/>
      <c r="D29" s="215"/>
      <c r="E29" s="215"/>
      <c r="F29" s="215"/>
      <c r="G29" s="155" t="s">
        <v>42</v>
      </c>
      <c r="H29" s="155"/>
      <c r="I29" s="155"/>
      <c r="J29" s="155"/>
      <c r="K29" s="156" t="e">
        <f>$N29*K28/100</f>
        <v>#REF!</v>
      </c>
      <c r="L29" s="155"/>
      <c r="N29" s="156" t="e">
        <f>'PEM MONSENHOR MENDONÇA'!P254</f>
        <v>#REF!</v>
      </c>
    </row>
    <row r="30" spans="2:14" s="131" customFormat="1" ht="20.100000000000001" customHeight="1">
      <c r="B30" s="212">
        <v>10</v>
      </c>
      <c r="C30" s="214" t="str">
        <f>'PEM MONSENHOR MENDONÇA'!B255</f>
        <v>IMPERMEABILIZAÇÃO</v>
      </c>
      <c r="D30" s="214"/>
      <c r="E30" s="214"/>
      <c r="F30" s="214"/>
      <c r="G30" s="135" t="s">
        <v>41</v>
      </c>
      <c r="H30" s="135"/>
      <c r="I30" s="135"/>
      <c r="K30" s="136">
        <v>100</v>
      </c>
      <c r="L30" s="135"/>
      <c r="M30" s="135"/>
      <c r="N30" s="137" t="e">
        <f>SUM(H31:M31)/$N$57*100</f>
        <v>#REF!</v>
      </c>
    </row>
    <row r="31" spans="2:14" s="157" customFormat="1" ht="20.100000000000001" customHeight="1">
      <c r="B31" s="213"/>
      <c r="C31" s="215"/>
      <c r="D31" s="215"/>
      <c r="E31" s="215"/>
      <c r="F31" s="215"/>
      <c r="G31" s="155" t="s">
        <v>42</v>
      </c>
      <c r="H31" s="155"/>
      <c r="I31" s="155"/>
      <c r="K31" s="156" t="e">
        <f>$N31*K30/100</f>
        <v>#REF!</v>
      </c>
      <c r="L31" s="155"/>
      <c r="M31" s="155"/>
      <c r="N31" s="159" t="e">
        <f>'PEM MONSENHOR MENDONÇA'!P257</f>
        <v>#REF!</v>
      </c>
    </row>
    <row r="32" spans="2:14" s="131" customFormat="1" ht="20.100000000000001" customHeight="1">
      <c r="B32" s="216">
        <v>11</v>
      </c>
      <c r="C32" s="214" t="str">
        <f>'PEM MONSENHOR MENDONÇA'!B258</f>
        <v>REVESTIMENTO INTERNO E EXTERNO</v>
      </c>
      <c r="D32" s="214"/>
      <c r="E32" s="214"/>
      <c r="F32" s="214"/>
      <c r="G32" s="135" t="s">
        <v>41</v>
      </c>
      <c r="H32" s="135"/>
      <c r="I32" s="135"/>
      <c r="J32" s="135"/>
      <c r="K32" s="135"/>
      <c r="L32" s="136">
        <v>100</v>
      </c>
      <c r="N32" s="137" t="e">
        <f>SUM(H33:L33)/$N$57*100</f>
        <v>#REF!</v>
      </c>
    </row>
    <row r="33" spans="2:14" s="157" customFormat="1" ht="20.100000000000001" customHeight="1">
      <c r="B33" s="213"/>
      <c r="C33" s="215"/>
      <c r="D33" s="215"/>
      <c r="E33" s="215"/>
      <c r="F33" s="215"/>
      <c r="G33" s="155" t="s">
        <v>42</v>
      </c>
      <c r="H33" s="155"/>
      <c r="I33" s="155"/>
      <c r="J33" s="155"/>
      <c r="K33" s="155"/>
      <c r="L33" s="156" t="e">
        <f>$N33*L32/100</f>
        <v>#REF!</v>
      </c>
      <c r="N33" s="159" t="e">
        <f>'PEM MONSENHOR MENDONÇA'!P268</f>
        <v>#REF!</v>
      </c>
    </row>
    <row r="34" spans="2:14" s="131" customFormat="1" ht="20.100000000000001" customHeight="1">
      <c r="B34" s="212">
        <v>12</v>
      </c>
      <c r="C34" s="214" t="str">
        <f>'PEM MONSENHOR MENDONÇA'!B269</f>
        <v>SISTEMAS DE PISOS</v>
      </c>
      <c r="D34" s="214"/>
      <c r="E34" s="214"/>
      <c r="F34" s="214"/>
      <c r="G34" s="135" t="s">
        <v>41</v>
      </c>
      <c r="H34" s="135"/>
      <c r="I34" s="135"/>
      <c r="J34" s="135"/>
      <c r="K34" s="135"/>
      <c r="L34" s="136">
        <v>100</v>
      </c>
      <c r="M34" s="135"/>
      <c r="N34" s="137" t="e">
        <f>SUM(H35:M35)/$N$57*100</f>
        <v>#REF!</v>
      </c>
    </row>
    <row r="35" spans="2:14" s="157" customFormat="1" ht="20.100000000000001" customHeight="1">
      <c r="B35" s="213"/>
      <c r="C35" s="215"/>
      <c r="D35" s="215"/>
      <c r="E35" s="215"/>
      <c r="F35" s="215"/>
      <c r="G35" s="155" t="s">
        <v>42</v>
      </c>
      <c r="H35" s="155"/>
      <c r="I35" s="155"/>
      <c r="J35" s="155"/>
      <c r="K35" s="155"/>
      <c r="L35" s="156" t="e">
        <f>$N35*L34/100</f>
        <v>#REF!</v>
      </c>
      <c r="M35" s="155"/>
      <c r="N35" s="159" t="e">
        <f>'PEM MONSENHOR MENDONÇA'!P276</f>
        <v>#REF!</v>
      </c>
    </row>
    <row r="36" spans="2:14" s="131" customFormat="1" ht="20.100000000000001" customHeight="1">
      <c r="B36" s="216">
        <v>13</v>
      </c>
      <c r="C36" s="214" t="str">
        <f>'PEM MONSENHOR MENDONÇA'!B277</f>
        <v>PINTURAS E ACABAMENTOS</v>
      </c>
      <c r="D36" s="214"/>
      <c r="E36" s="214"/>
      <c r="F36" s="214"/>
      <c r="G36" s="135" t="s">
        <v>41</v>
      </c>
      <c r="H36" s="135"/>
      <c r="I36" s="135"/>
      <c r="J36" s="135"/>
      <c r="K36" s="135"/>
      <c r="L36" s="136">
        <v>100</v>
      </c>
      <c r="M36" s="135"/>
      <c r="N36" s="137" t="e">
        <f>SUM(H37:M37)/$N$57*100</f>
        <v>#REF!</v>
      </c>
    </row>
    <row r="37" spans="2:14" s="157" customFormat="1" ht="20.100000000000001" customHeight="1">
      <c r="B37" s="213"/>
      <c r="C37" s="215"/>
      <c r="D37" s="215"/>
      <c r="E37" s="215"/>
      <c r="F37" s="215"/>
      <c r="G37" s="155" t="s">
        <v>42</v>
      </c>
      <c r="H37" s="155"/>
      <c r="I37" s="155"/>
      <c r="J37" s="155"/>
      <c r="K37" s="155"/>
      <c r="L37" s="156" t="e">
        <f>$N37*L36/100</f>
        <v>#REF!</v>
      </c>
      <c r="M37" s="155"/>
      <c r="N37" s="159" t="e">
        <f>'PEM MONSENHOR MENDONÇA'!P283</f>
        <v>#REF!</v>
      </c>
    </row>
    <row r="38" spans="2:14" s="131" customFormat="1" ht="20.100000000000001" customHeight="1">
      <c r="B38" s="212">
        <v>14</v>
      </c>
      <c r="C38" s="214" t="str">
        <f>'PEM MONSENHOR MENDONÇA'!B284</f>
        <v>INSTALAÇÃO HIDRÁULICA</v>
      </c>
      <c r="D38" s="214"/>
      <c r="E38" s="214"/>
      <c r="F38" s="214"/>
      <c r="G38" s="135" t="s">
        <v>41</v>
      </c>
      <c r="H38" s="135"/>
      <c r="J38" s="136">
        <f>100/2</f>
        <v>50</v>
      </c>
      <c r="K38" s="136">
        <f>100/2</f>
        <v>50</v>
      </c>
      <c r="L38" s="135"/>
      <c r="M38" s="135"/>
      <c r="N38" s="137" t="e">
        <f>SUM(H39:M39)/$N$57*100</f>
        <v>#REF!</v>
      </c>
    </row>
    <row r="39" spans="2:14" s="157" customFormat="1" ht="20.100000000000001" customHeight="1">
      <c r="B39" s="213"/>
      <c r="C39" s="215"/>
      <c r="D39" s="215"/>
      <c r="E39" s="215"/>
      <c r="F39" s="215"/>
      <c r="G39" s="155" t="s">
        <v>42</v>
      </c>
      <c r="H39" s="155"/>
      <c r="J39" s="156" t="e">
        <f t="shared" ref="J39:K39" si="4">$N39*J38/100</f>
        <v>#REF!</v>
      </c>
      <c r="K39" s="156" t="e">
        <f t="shared" si="4"/>
        <v>#REF!</v>
      </c>
      <c r="L39" s="155"/>
      <c r="M39" s="155"/>
      <c r="N39" s="159" t="e">
        <f>'PEM MONSENHOR MENDONÇA'!P322</f>
        <v>#REF!</v>
      </c>
    </row>
    <row r="40" spans="2:14" s="131" customFormat="1" ht="20.100000000000001" customHeight="1">
      <c r="B40" s="216">
        <v>15</v>
      </c>
      <c r="C40" s="214" t="str">
        <f>'PEM MONSENHOR MENDONÇA'!B323</f>
        <v>INSTALAÇÃO SANITÁRIA</v>
      </c>
      <c r="D40" s="214"/>
      <c r="E40" s="214"/>
      <c r="F40" s="214"/>
      <c r="G40" s="135" t="s">
        <v>41</v>
      </c>
      <c r="H40" s="135"/>
      <c r="I40" s="136">
        <f>100/3</f>
        <v>33.333333333333336</v>
      </c>
      <c r="J40" s="136">
        <f>100/3</f>
        <v>33.333333333333336</v>
      </c>
      <c r="K40" s="136">
        <f>100/3</f>
        <v>33.333333333333336</v>
      </c>
      <c r="M40" s="135"/>
      <c r="N40" s="137" t="e">
        <f>SUM(H41:M41)/$N$57*100</f>
        <v>#REF!</v>
      </c>
    </row>
    <row r="41" spans="2:14" s="157" customFormat="1" ht="20.100000000000001" customHeight="1">
      <c r="B41" s="213"/>
      <c r="C41" s="215"/>
      <c r="D41" s="215"/>
      <c r="E41" s="215"/>
      <c r="F41" s="215"/>
      <c r="G41" s="155" t="s">
        <v>42</v>
      </c>
      <c r="H41" s="155"/>
      <c r="I41" s="156" t="e">
        <f t="shared" ref="I41:K41" si="5">$N41*I40/100</f>
        <v>#REF!</v>
      </c>
      <c r="J41" s="156" t="e">
        <f t="shared" si="5"/>
        <v>#REF!</v>
      </c>
      <c r="K41" s="156" t="e">
        <f t="shared" si="5"/>
        <v>#REF!</v>
      </c>
      <c r="M41" s="155"/>
      <c r="N41" s="159" t="e">
        <f>'PEM MONSENHOR MENDONÇA'!P364</f>
        <v>#REF!</v>
      </c>
    </row>
    <row r="42" spans="2:14" s="131" customFormat="1" ht="20.100000000000001" customHeight="1">
      <c r="B42" s="212">
        <v>16</v>
      </c>
      <c r="C42" s="214" t="str">
        <f>'PEM MONSENHOR MENDONÇA'!B365</f>
        <v>LOUÇAS ACESSÓRIOS E METAIS</v>
      </c>
      <c r="D42" s="214"/>
      <c r="E42" s="214"/>
      <c r="F42" s="214"/>
      <c r="G42" s="135" t="s">
        <v>41</v>
      </c>
      <c r="H42" s="135"/>
      <c r="I42" s="135"/>
      <c r="J42" s="136">
        <f>100/3</f>
        <v>33.333333333333336</v>
      </c>
      <c r="K42" s="136">
        <f>100/3</f>
        <v>33.333333333333336</v>
      </c>
      <c r="L42" s="136">
        <f>100/3</f>
        <v>33.333333333333336</v>
      </c>
      <c r="M42" s="135"/>
      <c r="N42" s="137" t="e">
        <f>SUM(H43:M43)/$N$57*100</f>
        <v>#REF!</v>
      </c>
    </row>
    <row r="43" spans="2:14" s="157" customFormat="1" ht="20.100000000000001" customHeight="1">
      <c r="B43" s="213"/>
      <c r="C43" s="215"/>
      <c r="D43" s="215"/>
      <c r="E43" s="215"/>
      <c r="F43" s="215"/>
      <c r="G43" s="155" t="s">
        <v>42</v>
      </c>
      <c r="H43" s="155"/>
      <c r="I43" s="155"/>
      <c r="J43" s="156" t="e">
        <f t="shared" ref="J43:L43" si="6">$N43*J42/100</f>
        <v>#REF!</v>
      </c>
      <c r="K43" s="156" t="e">
        <f t="shared" si="6"/>
        <v>#REF!</v>
      </c>
      <c r="L43" s="156" t="e">
        <f t="shared" si="6"/>
        <v>#REF!</v>
      </c>
      <c r="M43" s="155"/>
      <c r="N43" s="159" t="e">
        <f>'PEM MONSENHOR MENDONÇA'!P395</f>
        <v>#REF!</v>
      </c>
    </row>
    <row r="44" spans="2:14" s="131" customFormat="1" ht="20.100000000000001" customHeight="1">
      <c r="B44" s="216">
        <v>17</v>
      </c>
      <c r="C44" s="214" t="str">
        <f>'PEM MONSENHOR MENDONÇA'!B396</f>
        <v>INSTALAÇÕES ELÉTRICAS</v>
      </c>
      <c r="D44" s="214"/>
      <c r="E44" s="214"/>
      <c r="F44" s="214"/>
      <c r="G44" s="135" t="s">
        <v>41</v>
      </c>
      <c r="H44" s="135"/>
      <c r="I44" s="135"/>
      <c r="J44" s="136">
        <f>100/3</f>
        <v>33.333333333333336</v>
      </c>
      <c r="K44" s="136">
        <f>100/3</f>
        <v>33.333333333333336</v>
      </c>
      <c r="L44" s="136">
        <f>100/3</f>
        <v>33.333333333333336</v>
      </c>
      <c r="M44" s="135"/>
      <c r="N44" s="137" t="e">
        <f>SUM(H45:M45)/$N$57*100</f>
        <v>#REF!</v>
      </c>
    </row>
    <row r="45" spans="2:14" s="157" customFormat="1" ht="20.100000000000001" customHeight="1">
      <c r="B45" s="213"/>
      <c r="C45" s="215"/>
      <c r="D45" s="215"/>
      <c r="E45" s="215"/>
      <c r="F45" s="215"/>
      <c r="G45" s="155" t="s">
        <v>42</v>
      </c>
      <c r="H45" s="155"/>
      <c r="I45" s="155"/>
      <c r="J45" s="156" t="e">
        <f t="shared" ref="J45:L45" si="7">$N45*J44/100</f>
        <v>#REF!</v>
      </c>
      <c r="K45" s="156" t="e">
        <f t="shared" si="7"/>
        <v>#REF!</v>
      </c>
      <c r="L45" s="156" t="e">
        <f t="shared" si="7"/>
        <v>#REF!</v>
      </c>
      <c r="M45" s="155"/>
      <c r="N45" s="159" t="e">
        <f>'PEM MONSENHOR MENDONÇA'!P480</f>
        <v>#REF!</v>
      </c>
    </row>
    <row r="46" spans="2:14" s="131" customFormat="1" ht="20.100000000000001" customHeight="1">
      <c r="B46" s="212">
        <v>18</v>
      </c>
      <c r="C46" s="214" t="str">
        <f>'PEM MONSENHOR MENDONÇA'!B481</f>
        <v>DRENAGEM DE ÁGUAS PLUVIAIS</v>
      </c>
      <c r="D46" s="214"/>
      <c r="E46" s="214"/>
      <c r="F46" s="214"/>
      <c r="G46" s="135" t="s">
        <v>41</v>
      </c>
      <c r="H46" s="135"/>
      <c r="I46" s="135"/>
      <c r="J46" s="135"/>
      <c r="K46" s="136">
        <v>100</v>
      </c>
      <c r="L46" s="135"/>
      <c r="M46" s="135"/>
      <c r="N46" s="137" t="e">
        <f>SUM(H47:M47)/$N$57*100</f>
        <v>#REF!</v>
      </c>
    </row>
    <row r="47" spans="2:14" s="157" customFormat="1" ht="20.100000000000001" customHeight="1">
      <c r="B47" s="213"/>
      <c r="C47" s="215"/>
      <c r="D47" s="215"/>
      <c r="E47" s="215"/>
      <c r="F47" s="215"/>
      <c r="G47" s="155" t="s">
        <v>42</v>
      </c>
      <c r="H47" s="155"/>
      <c r="I47" s="155"/>
      <c r="J47" s="155"/>
      <c r="K47" s="156" t="e">
        <f>$N47*K46/100</f>
        <v>#REF!</v>
      </c>
      <c r="L47" s="155"/>
      <c r="M47" s="155"/>
      <c r="N47" s="159" t="e">
        <f>'PEM MONSENHOR MENDONÇA'!P496</f>
        <v>#REF!</v>
      </c>
    </row>
    <row r="48" spans="2:14" s="131" customFormat="1" ht="20.100000000000001" customHeight="1">
      <c r="B48" s="216">
        <v>19</v>
      </c>
      <c r="C48" s="214" t="str">
        <f>'PEM MONSENHOR MENDONÇA'!B497</f>
        <v>PROJETO DE PREVENÇÃO E COMBATE A INCÊNDIO E PÂNICO</v>
      </c>
      <c r="D48" s="214"/>
      <c r="E48" s="214"/>
      <c r="F48" s="214"/>
      <c r="G48" s="135" t="s">
        <v>41</v>
      </c>
      <c r="H48" s="135"/>
      <c r="I48" s="135"/>
      <c r="J48" s="135"/>
      <c r="L48" s="135"/>
      <c r="M48" s="136">
        <v>100</v>
      </c>
      <c r="N48" s="137" t="e">
        <f>SUM(H49:M49)/$N$57*100</f>
        <v>#REF!</v>
      </c>
    </row>
    <row r="49" spans="2:14" s="157" customFormat="1" ht="20.100000000000001" customHeight="1">
      <c r="B49" s="213"/>
      <c r="C49" s="215"/>
      <c r="D49" s="215"/>
      <c r="E49" s="215"/>
      <c r="F49" s="215"/>
      <c r="G49" s="155" t="s">
        <v>42</v>
      </c>
      <c r="H49" s="155"/>
      <c r="I49" s="155"/>
      <c r="J49" s="155"/>
      <c r="L49" s="155"/>
      <c r="M49" s="156" t="e">
        <f>$N49*M48/100</f>
        <v>#REF!</v>
      </c>
      <c r="N49" s="159" t="e">
        <f>'PEM MONSENHOR MENDONÇA'!P522</f>
        <v>#REF!</v>
      </c>
    </row>
    <row r="50" spans="2:14" s="131" customFormat="1" ht="20.100000000000001" customHeight="1">
      <c r="B50" s="212">
        <v>20</v>
      </c>
      <c r="C50" s="214" t="str">
        <f>'PEM MONSENHOR MENDONÇA'!B524</f>
        <v>SISTEMA DE PROTEÇÃO CONTRA DESCARGAS ATMOSFÉRICAS</v>
      </c>
      <c r="D50" s="214"/>
      <c r="E50" s="214"/>
      <c r="F50" s="214"/>
      <c r="G50" s="135" t="s">
        <v>41</v>
      </c>
      <c r="H50" s="138"/>
      <c r="I50" s="138"/>
      <c r="J50" s="136">
        <v>100</v>
      </c>
      <c r="K50" s="138"/>
      <c r="L50" s="138"/>
      <c r="M50" s="138"/>
      <c r="N50" s="137" t="e">
        <f>SUM(H51:M51)/$N$57*100</f>
        <v>#REF!</v>
      </c>
    </row>
    <row r="51" spans="2:14" s="157" customFormat="1" ht="20.100000000000001" customHeight="1">
      <c r="B51" s="213"/>
      <c r="C51" s="215"/>
      <c r="D51" s="215"/>
      <c r="E51" s="215"/>
      <c r="F51" s="215"/>
      <c r="G51" s="155" t="s">
        <v>42</v>
      </c>
      <c r="H51" s="158"/>
      <c r="I51" s="158"/>
      <c r="J51" s="156" t="e">
        <f>$N51*J50/100</f>
        <v>#REF!</v>
      </c>
      <c r="K51" s="158"/>
      <c r="L51" s="158"/>
      <c r="M51" s="158"/>
      <c r="N51" s="159" t="e">
        <f>'PEM MONSENHOR MENDONÇA'!P536</f>
        <v>#REF!</v>
      </c>
    </row>
    <row r="52" spans="2:14" s="131" customFormat="1" ht="20.100000000000001" customHeight="1">
      <c r="B52" s="216">
        <v>21</v>
      </c>
      <c r="C52" s="214" t="str">
        <f>'PEM MONSENHOR MENDONÇA'!B538</f>
        <v>MURO DE FECHAMENTO</v>
      </c>
      <c r="D52" s="214"/>
      <c r="E52" s="214"/>
      <c r="F52" s="214"/>
      <c r="G52" s="135" t="s">
        <v>41</v>
      </c>
      <c r="H52" s="136">
        <v>100</v>
      </c>
      <c r="I52" s="135"/>
      <c r="J52" s="135"/>
      <c r="K52" s="135"/>
      <c r="L52" s="135"/>
      <c r="M52" s="135"/>
      <c r="N52" s="137" t="e">
        <f>SUM(H53:M53)/$N$57*100</f>
        <v>#REF!</v>
      </c>
    </row>
    <row r="53" spans="2:14" s="157" customFormat="1" ht="20.100000000000001" customHeight="1">
      <c r="B53" s="213"/>
      <c r="C53" s="215"/>
      <c r="D53" s="215"/>
      <c r="E53" s="215"/>
      <c r="F53" s="215"/>
      <c r="G53" s="155" t="s">
        <v>42</v>
      </c>
      <c r="H53" s="156" t="e">
        <f>$N53*H52/100</f>
        <v>#REF!</v>
      </c>
      <c r="I53" s="155"/>
      <c r="J53" s="155"/>
      <c r="K53" s="155"/>
      <c r="L53" s="155"/>
      <c r="M53" s="155"/>
      <c r="N53" s="159" t="e">
        <f>'PEM MONSENHOR MENDONÇA'!P573</f>
        <v>#REF!</v>
      </c>
    </row>
    <row r="54" spans="2:14" s="131" customFormat="1" ht="20.100000000000001" customHeight="1">
      <c r="B54" s="212">
        <v>22</v>
      </c>
      <c r="C54" s="214" t="str">
        <f>'PEM MONSENHOR MENDONÇA'!B574</f>
        <v>SERVIÇOS FINAIS</v>
      </c>
      <c r="D54" s="214"/>
      <c r="E54" s="214"/>
      <c r="F54" s="214"/>
      <c r="G54" s="135" t="s">
        <v>41</v>
      </c>
      <c r="H54" s="135"/>
      <c r="I54" s="135"/>
      <c r="J54" s="135"/>
      <c r="K54" s="135"/>
      <c r="L54" s="135"/>
      <c r="M54" s="136">
        <v>100</v>
      </c>
      <c r="N54" s="137" t="e">
        <f>SUM(H55:M55)/$N$57*100</f>
        <v>#REF!</v>
      </c>
    </row>
    <row r="55" spans="2:14" s="157" customFormat="1" ht="20.100000000000001" customHeight="1">
      <c r="B55" s="213"/>
      <c r="C55" s="215"/>
      <c r="D55" s="215"/>
      <c r="E55" s="215"/>
      <c r="F55" s="215"/>
      <c r="G55" s="155" t="s">
        <v>42</v>
      </c>
      <c r="H55" s="155"/>
      <c r="I55" s="155"/>
      <c r="J55" s="155"/>
      <c r="K55" s="155"/>
      <c r="L55" s="155"/>
      <c r="M55" s="156" t="e">
        <f>$N55*M54/100</f>
        <v>#REF!</v>
      </c>
      <c r="N55" s="159" t="e">
        <f>'PEM MONSENHOR MENDONÇA'!P576</f>
        <v>#REF!</v>
      </c>
    </row>
    <row r="56" spans="2:14" ht="19.5">
      <c r="B56" s="32"/>
      <c r="C56" s="32"/>
      <c r="D56" s="32"/>
      <c r="E56" s="32"/>
      <c r="F56" s="32"/>
      <c r="G56" s="32"/>
      <c r="H56" s="32"/>
      <c r="I56" s="32"/>
      <c r="J56" s="32"/>
      <c r="K56" s="32"/>
      <c r="L56" s="32"/>
      <c r="M56" s="32"/>
      <c r="N56" s="33">
        <v>100</v>
      </c>
    </row>
    <row r="57" spans="2:14" ht="19.5">
      <c r="B57" s="32"/>
      <c r="C57" s="32"/>
      <c r="D57" s="32"/>
      <c r="E57" s="32"/>
      <c r="F57" s="32"/>
      <c r="G57" s="32"/>
      <c r="H57" s="32"/>
      <c r="I57" s="32"/>
      <c r="J57" s="32"/>
      <c r="K57" s="32"/>
      <c r="L57" s="32"/>
      <c r="M57" s="32"/>
      <c r="N57" s="125" t="e">
        <f>N13+N15+N17+N21+N25+N27+N29+N31+N33+N19+N35+N37+N39+N41+N43+N45+N47+N49+N55+N51+N53+N23</f>
        <v>#REF!</v>
      </c>
    </row>
    <row r="58" spans="2:14" ht="19.5">
      <c r="B58" s="32"/>
      <c r="C58" s="32"/>
      <c r="D58" s="32"/>
      <c r="E58" s="32"/>
      <c r="F58" s="32"/>
      <c r="G58" s="32"/>
      <c r="H58" s="32"/>
      <c r="I58" s="32"/>
      <c r="J58" s="32"/>
      <c r="K58" s="32"/>
      <c r="L58" s="32"/>
      <c r="M58" s="32"/>
      <c r="N58" s="32"/>
    </row>
    <row r="59" spans="2:14" ht="19.5">
      <c r="B59" s="32"/>
      <c r="C59" s="32"/>
      <c r="D59" s="32"/>
      <c r="E59" s="32"/>
      <c r="F59" s="32"/>
      <c r="G59" s="32"/>
      <c r="H59" s="32"/>
      <c r="I59" s="32"/>
      <c r="J59" s="32"/>
      <c r="K59" s="32"/>
      <c r="L59" s="32"/>
      <c r="M59" s="32"/>
      <c r="N59" s="32"/>
    </row>
    <row r="60" spans="2:14" ht="15.75">
      <c r="B60" s="34"/>
      <c r="C60" s="35"/>
      <c r="D60" s="35"/>
      <c r="E60" s="35"/>
      <c r="F60" s="228"/>
      <c r="G60" s="228"/>
      <c r="H60" s="228"/>
      <c r="I60" s="228"/>
      <c r="J60" s="228"/>
      <c r="K60" s="228"/>
      <c r="L60" s="34"/>
      <c r="M60" s="34"/>
      <c r="N60" s="36"/>
    </row>
    <row r="61" spans="2:14" ht="15" customHeight="1">
      <c r="B61" s="229" t="s">
        <v>14</v>
      </c>
      <c r="C61" s="229"/>
      <c r="D61" s="229"/>
      <c r="E61" s="229"/>
      <c r="F61" s="204" t="s">
        <v>151</v>
      </c>
      <c r="G61" s="204"/>
      <c r="H61" s="204"/>
      <c r="I61" s="204"/>
      <c r="J61" s="204"/>
      <c r="K61" s="204"/>
      <c r="L61" s="37"/>
      <c r="M61" s="37"/>
      <c r="N61" s="36"/>
    </row>
    <row r="62" spans="2:14" ht="15.75">
      <c r="F62" s="201" t="s">
        <v>150</v>
      </c>
      <c r="G62" s="201"/>
      <c r="H62" s="201"/>
      <c r="I62" s="201"/>
      <c r="J62" s="201"/>
      <c r="K62" s="201"/>
    </row>
  </sheetData>
  <mergeCells count="59">
    <mergeCell ref="F62:K62"/>
    <mergeCell ref="F60:K60"/>
    <mergeCell ref="B61:E61"/>
    <mergeCell ref="B32:B33"/>
    <mergeCell ref="C32:F33"/>
    <mergeCell ref="B40:B41"/>
    <mergeCell ref="C40:F41"/>
    <mergeCell ref="B42:B43"/>
    <mergeCell ref="C42:F43"/>
    <mergeCell ref="B44:B45"/>
    <mergeCell ref="C44:F45"/>
    <mergeCell ref="B46:B47"/>
    <mergeCell ref="C46:F47"/>
    <mergeCell ref="B48:B49"/>
    <mergeCell ref="C48:F49"/>
    <mergeCell ref="B54:B55"/>
    <mergeCell ref="F61:K61"/>
    <mergeCell ref="B24:B25"/>
    <mergeCell ref="C24:F25"/>
    <mergeCell ref="B26:B27"/>
    <mergeCell ref="C26:F27"/>
    <mergeCell ref="B28:B29"/>
    <mergeCell ref="C28:F29"/>
    <mergeCell ref="B30:B31"/>
    <mergeCell ref="C30:F31"/>
    <mergeCell ref="B34:B35"/>
    <mergeCell ref="C34:F35"/>
    <mergeCell ref="B36:B37"/>
    <mergeCell ref="C36:F37"/>
    <mergeCell ref="B38:B39"/>
    <mergeCell ref="C38:F39"/>
    <mergeCell ref="C50:F51"/>
    <mergeCell ref="B16:B17"/>
    <mergeCell ref="C18:F19"/>
    <mergeCell ref="B20:B21"/>
    <mergeCell ref="C20:F21"/>
    <mergeCell ref="B18:B19"/>
    <mergeCell ref="C16:F17"/>
    <mergeCell ref="C54:F55"/>
    <mergeCell ref="B2:N2"/>
    <mergeCell ref="B3:D3"/>
    <mergeCell ref="F3:H3"/>
    <mergeCell ref="L3:N3"/>
    <mergeCell ref="B4:D6"/>
    <mergeCell ref="F4:H6"/>
    <mergeCell ref="L4:N6"/>
    <mergeCell ref="B8:C8"/>
    <mergeCell ref="L8:N9"/>
    <mergeCell ref="B10:N10"/>
    <mergeCell ref="C11:F11"/>
    <mergeCell ref="B12:B13"/>
    <mergeCell ref="C12:F13"/>
    <mergeCell ref="B14:B15"/>
    <mergeCell ref="C14:F15"/>
    <mergeCell ref="B22:B23"/>
    <mergeCell ref="C22:F23"/>
    <mergeCell ref="B52:B53"/>
    <mergeCell ref="C52:F53"/>
    <mergeCell ref="B50:B51"/>
  </mergeCells>
  <pageMargins left="0.511811024" right="0.511811024" top="0.78740157499999996" bottom="0.78740157499999996" header="0.31496062000000002" footer="0.31496062000000002"/>
  <pageSetup paperSize="9" scale="55" fitToHeight="0" orientation="landscape" r:id="rId1"/>
  <rowBreaks count="1" manualBreakCount="1">
    <brk id="37"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0"/>
  <sheetViews>
    <sheetView tabSelected="1" view="pageBreakPreview" topLeftCell="A4" zoomScale="60" zoomScaleNormal="55" workbookViewId="0">
      <selection activeCell="E17" sqref="E17"/>
    </sheetView>
  </sheetViews>
  <sheetFormatPr defaultRowHeight="15"/>
  <cols>
    <col min="1" max="1" width="9.140625" style="86"/>
    <col min="2" max="2" width="197.140625" bestFit="1" customWidth="1"/>
    <col min="3" max="3" width="11.5703125" bestFit="1" customWidth="1"/>
    <col min="4" max="4" width="9.42578125" bestFit="1" customWidth="1"/>
    <col min="5" max="5" width="20.5703125" bestFit="1" customWidth="1"/>
    <col min="6" max="6" width="12.28515625" bestFit="1" customWidth="1"/>
    <col min="7" max="7" width="13.7109375" bestFit="1" customWidth="1"/>
    <col min="8" max="8" width="12.85546875" bestFit="1" customWidth="1"/>
    <col min="9" max="9" width="19.5703125" bestFit="1" customWidth="1"/>
  </cols>
  <sheetData>
    <row r="1" spans="2:9" s="86" customFormat="1" ht="28.5" customHeight="1">
      <c r="B1" s="237" t="s">
        <v>445</v>
      </c>
      <c r="C1" s="238"/>
      <c r="D1" s="238"/>
      <c r="E1" s="238"/>
      <c r="F1" s="238"/>
      <c r="G1" s="238"/>
      <c r="H1" s="238"/>
      <c r="I1" s="239"/>
    </row>
    <row r="2" spans="2:9" s="86" customFormat="1" ht="30" customHeight="1">
      <c r="B2" s="230" t="s">
        <v>291</v>
      </c>
      <c r="C2" s="230"/>
      <c r="D2" s="230"/>
      <c r="E2" s="230"/>
      <c r="F2" s="230"/>
      <c r="G2" s="230"/>
      <c r="H2" s="230"/>
      <c r="I2" s="151" t="s">
        <v>160</v>
      </c>
    </row>
    <row r="3" spans="2:9" s="86" customFormat="1">
      <c r="B3" s="231" t="s">
        <v>345</v>
      </c>
      <c r="C3" s="232"/>
      <c r="D3" s="232"/>
      <c r="E3" s="232"/>
      <c r="F3" s="232"/>
      <c r="G3" s="232"/>
      <c r="H3" s="232"/>
      <c r="I3" s="233"/>
    </row>
    <row r="4" spans="2:9" s="86" customFormat="1">
      <c r="B4" s="234" t="s">
        <v>329</v>
      </c>
      <c r="C4" s="235" t="s">
        <v>330</v>
      </c>
      <c r="D4" s="235" t="s">
        <v>321</v>
      </c>
      <c r="E4" s="236" t="s">
        <v>331</v>
      </c>
      <c r="F4" s="235" t="s">
        <v>332</v>
      </c>
      <c r="G4" s="235" t="s">
        <v>333</v>
      </c>
      <c r="H4" s="150" t="s">
        <v>334</v>
      </c>
      <c r="I4" s="141" t="e">
        <f>SUM(G7:G11)</f>
        <v>#REF!</v>
      </c>
    </row>
    <row r="5" spans="2:9" s="86" customFormat="1">
      <c r="B5" s="234"/>
      <c r="C5" s="235"/>
      <c r="D5" s="235"/>
      <c r="E5" s="236"/>
      <c r="F5" s="235"/>
      <c r="G5" s="235"/>
      <c r="H5" s="234" t="s">
        <v>335</v>
      </c>
      <c r="I5" s="234"/>
    </row>
    <row r="6" spans="2:9" s="86" customFormat="1" ht="48.75" customHeight="1">
      <c r="B6" s="234"/>
      <c r="C6" s="235"/>
      <c r="D6" s="235"/>
      <c r="E6" s="236"/>
      <c r="F6" s="235"/>
      <c r="G6" s="235"/>
      <c r="H6" s="149" t="s">
        <v>159</v>
      </c>
      <c r="I6" s="149" t="s">
        <v>336</v>
      </c>
    </row>
    <row r="7" spans="2:9" s="86" customFormat="1" ht="35.1" customHeight="1">
      <c r="B7" s="143" t="str">
        <f t="shared" ref="B7:B11" si="0">IFERROR(VLOOKUP(C7,SINAPI,2,0),IFERROR(VLOOKUP(C7,SETOP,3,FALSE),"NOME DO SERVIÇO INVÁLIDO"))</f>
        <v>NOME DO SERVIÇO INVÁLIDO</v>
      </c>
      <c r="C7" s="144">
        <v>90803</v>
      </c>
      <c r="D7" s="144" t="s">
        <v>160</v>
      </c>
      <c r="E7" s="145" t="e">
        <f>IF(I7="SINAPI",VLOOKUP(C7,SINAPI,4,),VLOOKUP(C7,SETOP,5,))</f>
        <v>#REF!</v>
      </c>
      <c r="F7" s="144">
        <v>1</v>
      </c>
      <c r="G7" s="145" t="e">
        <f>E7*F7</f>
        <v>#REF!</v>
      </c>
      <c r="H7" s="144"/>
      <c r="I7" s="144" t="s">
        <v>149</v>
      </c>
    </row>
    <row r="8" spans="2:9" s="86" customFormat="1" ht="35.1" customHeight="1">
      <c r="B8" s="143" t="str">
        <f t="shared" si="0"/>
        <v>NOME DO SERVIÇO INVÁLIDO</v>
      </c>
      <c r="C8" s="160">
        <v>90819</v>
      </c>
      <c r="D8" s="144" t="s">
        <v>160</v>
      </c>
      <c r="E8" s="145" t="e">
        <f>IF(I8="SINAPI",VLOOKUP(C8,SINAPI,4,),VLOOKUP(C8,SETOP,5,))</f>
        <v>#REF!</v>
      </c>
      <c r="F8" s="144">
        <v>1</v>
      </c>
      <c r="G8" s="145" t="e">
        <f>E8*F8</f>
        <v>#REF!</v>
      </c>
      <c r="H8" s="144"/>
      <c r="I8" s="144" t="s">
        <v>149</v>
      </c>
    </row>
    <row r="9" spans="2:9" s="86" customFormat="1" ht="35.1" customHeight="1">
      <c r="B9" s="143" t="e">
        <f>#REF!</f>
        <v>#REF!</v>
      </c>
      <c r="C9" s="160" t="s">
        <v>444</v>
      </c>
      <c r="D9" s="144" t="s">
        <v>160</v>
      </c>
      <c r="E9" s="145" t="e">
        <f>#REF!</f>
        <v>#REF!</v>
      </c>
      <c r="F9" s="144">
        <v>1</v>
      </c>
      <c r="G9" s="145" t="e">
        <f t="shared" ref="G9:G11" si="1">E9*F9</f>
        <v>#REF!</v>
      </c>
      <c r="H9" s="144" t="s">
        <v>161</v>
      </c>
      <c r="I9" s="144" t="s">
        <v>149</v>
      </c>
    </row>
    <row r="10" spans="2:9" s="86" customFormat="1" ht="35.1" customHeight="1">
      <c r="B10" s="143" t="str">
        <f t="shared" ref="B10" si="2">IFERROR(VLOOKUP(C10,SINAPI,2,0),IFERROR(VLOOKUP(C10,SETOP,3,FALSE),"NOME DO SERVIÇO INVÁLIDO"))</f>
        <v>NOME DO SERVIÇO INVÁLIDO</v>
      </c>
      <c r="C10" s="160">
        <v>90829</v>
      </c>
      <c r="D10" s="144" t="s">
        <v>160</v>
      </c>
      <c r="E10" s="145" t="e">
        <f>IF(I10="SINAPI",VLOOKUP(C10,SINAPI,4,),VLOOKUP(C10,SETOP,5,))</f>
        <v>#REF!</v>
      </c>
      <c r="F10" s="144">
        <v>2</v>
      </c>
      <c r="G10" s="145" t="e">
        <f t="shared" ref="G10" si="3">E10*F10</f>
        <v>#REF!</v>
      </c>
      <c r="H10" s="144"/>
      <c r="I10" s="144" t="s">
        <v>149</v>
      </c>
    </row>
    <row r="11" spans="2:9" s="86" customFormat="1" ht="35.1" customHeight="1">
      <c r="B11" s="143" t="str">
        <f t="shared" si="0"/>
        <v>NOME DO SERVIÇO INVÁLIDO</v>
      </c>
      <c r="C11" s="160">
        <v>90830</v>
      </c>
      <c r="D11" s="144" t="s">
        <v>160</v>
      </c>
      <c r="E11" s="145" t="e">
        <f>IF(I11="SINAPI",VLOOKUP(C11,SINAPI,4,),VLOOKUP(C11,SETOP,5,))</f>
        <v>#REF!</v>
      </c>
      <c r="F11" s="144">
        <v>1</v>
      </c>
      <c r="G11" s="145" t="e">
        <f t="shared" si="1"/>
        <v>#REF!</v>
      </c>
      <c r="H11" s="144"/>
      <c r="I11" s="144" t="s">
        <v>149</v>
      </c>
    </row>
    <row r="12" spans="2:9" s="86" customFormat="1" ht="30" customHeight="1">
      <c r="B12" s="230" t="s">
        <v>292</v>
      </c>
      <c r="C12" s="230"/>
      <c r="D12" s="230"/>
      <c r="E12" s="230"/>
      <c r="F12" s="230"/>
      <c r="G12" s="230"/>
      <c r="H12" s="230"/>
      <c r="I12" s="151" t="s">
        <v>44</v>
      </c>
    </row>
    <row r="13" spans="2:9" s="86" customFormat="1">
      <c r="B13" s="231" t="s">
        <v>26</v>
      </c>
      <c r="C13" s="232"/>
      <c r="D13" s="232"/>
      <c r="E13" s="232"/>
      <c r="F13" s="232"/>
      <c r="G13" s="232"/>
      <c r="H13" s="232"/>
      <c r="I13" s="233"/>
    </row>
    <row r="14" spans="2:9" s="86" customFormat="1">
      <c r="B14" s="234" t="s">
        <v>329</v>
      </c>
      <c r="C14" s="235" t="s">
        <v>330</v>
      </c>
      <c r="D14" s="235" t="s">
        <v>321</v>
      </c>
      <c r="E14" s="236" t="s">
        <v>331</v>
      </c>
      <c r="F14" s="235" t="s">
        <v>332</v>
      </c>
      <c r="G14" s="235" t="s">
        <v>333</v>
      </c>
      <c r="H14" s="150" t="s">
        <v>334</v>
      </c>
      <c r="I14" s="141" t="e">
        <f>SUM(G17:G20)</f>
        <v>#REF!</v>
      </c>
    </row>
    <row r="15" spans="2:9" s="86" customFormat="1">
      <c r="B15" s="234"/>
      <c r="C15" s="235"/>
      <c r="D15" s="235"/>
      <c r="E15" s="236"/>
      <c r="F15" s="235"/>
      <c r="G15" s="235"/>
      <c r="H15" s="234" t="s">
        <v>335</v>
      </c>
      <c r="I15" s="234"/>
    </row>
    <row r="16" spans="2:9" s="86" customFormat="1" ht="48.75" customHeight="1">
      <c r="B16" s="234"/>
      <c r="C16" s="235"/>
      <c r="D16" s="235"/>
      <c r="E16" s="236"/>
      <c r="F16" s="235"/>
      <c r="G16" s="235"/>
      <c r="H16" s="149" t="s">
        <v>159</v>
      </c>
      <c r="I16" s="149" t="s">
        <v>336</v>
      </c>
    </row>
    <row r="17" spans="2:9" s="86" customFormat="1" ht="35.1" customHeight="1">
      <c r="B17" s="143" t="s">
        <v>370</v>
      </c>
      <c r="C17" s="144" t="s">
        <v>422</v>
      </c>
      <c r="D17" s="144" t="s">
        <v>44</v>
      </c>
      <c r="E17" s="145">
        <v>279.99</v>
      </c>
      <c r="F17" s="144">
        <v>1</v>
      </c>
      <c r="G17" s="145">
        <f t="shared" ref="G17:G20" si="4">E17*F17</f>
        <v>279.99</v>
      </c>
      <c r="H17" s="144" t="s">
        <v>161</v>
      </c>
      <c r="I17" s="144"/>
    </row>
    <row r="18" spans="2:9" s="86" customFormat="1" ht="35.1" customHeight="1">
      <c r="B18" s="143" t="str">
        <f t="shared" ref="B18:B20" si="5">IFERROR(VLOOKUP(C18,SINAPI,2,0),IFERROR(VLOOKUP(C18,SETOP,3,FALSE),"NOME DO SERVIÇO INVÁLIDO"))</f>
        <v>NOME DO SERVIÇO INVÁLIDO</v>
      </c>
      <c r="C18" s="144">
        <v>88309</v>
      </c>
      <c r="D18" s="144" t="s">
        <v>15</v>
      </c>
      <c r="E18" s="145" t="e">
        <f>IF(I18="SINAPI",VLOOKUP(C18,SINAPI,4,),VLOOKUP(C18,SETOP,5,))</f>
        <v>#REF!</v>
      </c>
      <c r="F18" s="144" t="s">
        <v>423</v>
      </c>
      <c r="G18" s="145" t="e">
        <f t="shared" si="4"/>
        <v>#REF!</v>
      </c>
      <c r="H18" s="144"/>
      <c r="I18" s="144" t="s">
        <v>149</v>
      </c>
    </row>
    <row r="19" spans="2:9" s="86" customFormat="1" ht="35.1" customHeight="1">
      <c r="B19" s="143" t="str">
        <f t="shared" si="5"/>
        <v>NOME DO SERVIÇO INVÁLIDO</v>
      </c>
      <c r="C19" s="144">
        <v>88316</v>
      </c>
      <c r="D19" s="144" t="s">
        <v>15</v>
      </c>
      <c r="E19" s="145" t="e">
        <f>IF(I19="SINAPI",VLOOKUP(C19,SINAPI,4,),VLOOKUP(C19,SETOP,5,))</f>
        <v>#REF!</v>
      </c>
      <c r="F19" s="144" t="s">
        <v>424</v>
      </c>
      <c r="G19" s="145" t="e">
        <f t="shared" si="4"/>
        <v>#REF!</v>
      </c>
      <c r="H19" s="144"/>
      <c r="I19" s="144" t="s">
        <v>149</v>
      </c>
    </row>
    <row r="20" spans="2:9" s="86" customFormat="1" ht="35.1" customHeight="1">
      <c r="B20" s="143" t="str">
        <f t="shared" si="5"/>
        <v>NOME DO SERVIÇO INVÁLIDO</v>
      </c>
      <c r="C20" s="144">
        <v>88629</v>
      </c>
      <c r="D20" s="144" t="s">
        <v>16</v>
      </c>
      <c r="E20" s="145" t="e">
        <f>IF(I20="SINAPI",VLOOKUP(C20,SINAPI,4,),VLOOKUP(C20,SETOP,5,))</f>
        <v>#REF!</v>
      </c>
      <c r="F20" s="144" t="s">
        <v>425</v>
      </c>
      <c r="G20" s="145" t="e">
        <f t="shared" si="4"/>
        <v>#REF!</v>
      </c>
      <c r="H20" s="144"/>
      <c r="I20" s="144" t="s">
        <v>149</v>
      </c>
    </row>
    <row r="21" spans="2:9" s="86" customFormat="1" ht="30" customHeight="1">
      <c r="B21" s="230" t="s">
        <v>293</v>
      </c>
      <c r="C21" s="230"/>
      <c r="D21" s="230"/>
      <c r="E21" s="230"/>
      <c r="F21" s="230"/>
      <c r="G21" s="230"/>
      <c r="H21" s="230"/>
      <c r="I21" s="151" t="s">
        <v>44</v>
      </c>
    </row>
    <row r="22" spans="2:9" s="86" customFormat="1">
      <c r="B22" s="231" t="s">
        <v>27</v>
      </c>
      <c r="C22" s="232"/>
      <c r="D22" s="232"/>
      <c r="E22" s="232"/>
      <c r="F22" s="232"/>
      <c r="G22" s="232"/>
      <c r="H22" s="232"/>
      <c r="I22" s="233"/>
    </row>
    <row r="23" spans="2:9" s="86" customFormat="1">
      <c r="B23" s="234" t="s">
        <v>329</v>
      </c>
      <c r="C23" s="235" t="s">
        <v>330</v>
      </c>
      <c r="D23" s="235" t="s">
        <v>321</v>
      </c>
      <c r="E23" s="236" t="s">
        <v>331</v>
      </c>
      <c r="F23" s="235" t="s">
        <v>332</v>
      </c>
      <c r="G23" s="235" t="s">
        <v>333</v>
      </c>
      <c r="H23" s="150" t="s">
        <v>334</v>
      </c>
      <c r="I23" s="141" t="e">
        <f>SUM(G26:G29)</f>
        <v>#REF!</v>
      </c>
    </row>
    <row r="24" spans="2:9" s="86" customFormat="1">
      <c r="B24" s="234"/>
      <c r="C24" s="235"/>
      <c r="D24" s="235"/>
      <c r="E24" s="236"/>
      <c r="F24" s="235"/>
      <c r="G24" s="235"/>
      <c r="H24" s="234" t="s">
        <v>335</v>
      </c>
      <c r="I24" s="234"/>
    </row>
    <row r="25" spans="2:9" s="86" customFormat="1" ht="48.75" customHeight="1">
      <c r="B25" s="234"/>
      <c r="C25" s="235"/>
      <c r="D25" s="235"/>
      <c r="E25" s="236"/>
      <c r="F25" s="235"/>
      <c r="G25" s="235"/>
      <c r="H25" s="149" t="s">
        <v>159</v>
      </c>
      <c r="I25" s="149" t="s">
        <v>336</v>
      </c>
    </row>
    <row r="26" spans="2:9" s="86" customFormat="1" ht="35.1" customHeight="1">
      <c r="B26" s="143" t="s">
        <v>426</v>
      </c>
      <c r="C26" s="144" t="s">
        <v>427</v>
      </c>
      <c r="D26" s="144" t="s">
        <v>44</v>
      </c>
      <c r="E26" s="145">
        <v>1336.9</v>
      </c>
      <c r="F26" s="144">
        <v>0.41699999999999998</v>
      </c>
      <c r="G26" s="145">
        <f t="shared" ref="G26:G29" si="6">E26*F26</f>
        <v>557.4873</v>
      </c>
      <c r="H26" s="144" t="s">
        <v>428</v>
      </c>
      <c r="I26" s="144"/>
    </row>
    <row r="27" spans="2:9" s="86" customFormat="1" ht="35.1" customHeight="1">
      <c r="B27" s="143" t="str">
        <f t="shared" ref="B27:B29" si="7">IFERROR(VLOOKUP(C27,SINAPI,2,0),IFERROR(VLOOKUP(C27,SETOP,3,FALSE),"NOME DO SERVIÇO INVÁLIDO"))</f>
        <v>NOME DO SERVIÇO INVÁLIDO</v>
      </c>
      <c r="C27" s="144">
        <v>88309</v>
      </c>
      <c r="D27" s="144" t="s">
        <v>15</v>
      </c>
      <c r="E27" s="145" t="e">
        <f>IF(I27="SINAPI",VLOOKUP(C27,SINAPI,4,),VLOOKUP(C27,SETOP,5,))</f>
        <v>#REF!</v>
      </c>
      <c r="F27" s="144" t="s">
        <v>429</v>
      </c>
      <c r="G27" s="145" t="e">
        <f t="shared" si="6"/>
        <v>#REF!</v>
      </c>
      <c r="H27" s="144"/>
      <c r="I27" s="144" t="s">
        <v>149</v>
      </c>
    </row>
    <row r="28" spans="2:9" s="86" customFormat="1" ht="35.1" customHeight="1">
      <c r="B28" s="143" t="str">
        <f t="shared" si="7"/>
        <v>NOME DO SERVIÇO INVÁLIDO</v>
      </c>
      <c r="C28" s="144">
        <v>88316</v>
      </c>
      <c r="D28" s="144" t="s">
        <v>15</v>
      </c>
      <c r="E28" s="145" t="e">
        <f>IF(I28="SINAPI",VLOOKUP(C28,SINAPI,4,),VLOOKUP(C28,SETOP,5,))</f>
        <v>#REF!</v>
      </c>
      <c r="F28" s="144" t="s">
        <v>430</v>
      </c>
      <c r="G28" s="145" t="e">
        <f t="shared" si="6"/>
        <v>#REF!</v>
      </c>
      <c r="H28" s="144"/>
      <c r="I28" s="144" t="s">
        <v>149</v>
      </c>
    </row>
    <row r="29" spans="2:9" s="86" customFormat="1" ht="35.1" customHeight="1">
      <c r="B29" s="143" t="str">
        <f t="shared" si="7"/>
        <v>NOME DO SERVIÇO INVÁLIDO</v>
      </c>
      <c r="C29" s="144">
        <v>88629</v>
      </c>
      <c r="D29" s="144" t="s">
        <v>16</v>
      </c>
      <c r="E29" s="145" t="e">
        <f>IF(I29="SINAPI",VLOOKUP(C29,SINAPI,4,),VLOOKUP(C29,SETOP,5,))</f>
        <v>#REF!</v>
      </c>
      <c r="F29" s="144" t="s">
        <v>425</v>
      </c>
      <c r="G29" s="145" t="e">
        <f t="shared" si="6"/>
        <v>#REF!</v>
      </c>
      <c r="H29" s="144"/>
      <c r="I29" s="144" t="s">
        <v>149</v>
      </c>
    </row>
    <row r="30" spans="2:9" s="86" customFormat="1" ht="30" customHeight="1">
      <c r="B30" s="230" t="s">
        <v>294</v>
      </c>
      <c r="C30" s="230"/>
      <c r="D30" s="230"/>
      <c r="E30" s="230"/>
      <c r="F30" s="230"/>
      <c r="G30" s="230"/>
      <c r="H30" s="230"/>
      <c r="I30" s="151" t="s">
        <v>44</v>
      </c>
    </row>
    <row r="31" spans="2:9" s="86" customFormat="1">
      <c r="B31" s="231" t="s">
        <v>25</v>
      </c>
      <c r="C31" s="232"/>
      <c r="D31" s="232"/>
      <c r="E31" s="232"/>
      <c r="F31" s="232"/>
      <c r="G31" s="232"/>
      <c r="H31" s="232"/>
      <c r="I31" s="233"/>
    </row>
    <row r="32" spans="2:9" s="86" customFormat="1">
      <c r="B32" s="234" t="s">
        <v>329</v>
      </c>
      <c r="C32" s="235" t="s">
        <v>330</v>
      </c>
      <c r="D32" s="235" t="s">
        <v>321</v>
      </c>
      <c r="E32" s="236" t="s">
        <v>331</v>
      </c>
      <c r="F32" s="235" t="s">
        <v>332</v>
      </c>
      <c r="G32" s="235" t="s">
        <v>333</v>
      </c>
      <c r="H32" s="150" t="s">
        <v>334</v>
      </c>
      <c r="I32" s="141" t="e">
        <f>SUM(G35:G39)</f>
        <v>#REF!</v>
      </c>
    </row>
    <row r="33" spans="2:9" s="86" customFormat="1">
      <c r="B33" s="234"/>
      <c r="C33" s="235"/>
      <c r="D33" s="235"/>
      <c r="E33" s="236"/>
      <c r="F33" s="235"/>
      <c r="G33" s="235"/>
      <c r="H33" s="234" t="s">
        <v>335</v>
      </c>
      <c r="I33" s="234"/>
    </row>
    <row r="34" spans="2:9" s="86" customFormat="1" ht="48.75" customHeight="1">
      <c r="B34" s="234"/>
      <c r="C34" s="235"/>
      <c r="D34" s="235"/>
      <c r="E34" s="236"/>
      <c r="F34" s="235"/>
      <c r="G34" s="235"/>
      <c r="H34" s="149" t="s">
        <v>159</v>
      </c>
      <c r="I34" s="149" t="s">
        <v>336</v>
      </c>
    </row>
    <row r="35" spans="2:9" s="86" customFormat="1" ht="35.1" customHeight="1">
      <c r="B35" s="143" t="s">
        <v>348</v>
      </c>
      <c r="C35" s="144" t="s">
        <v>431</v>
      </c>
      <c r="D35" s="144" t="s">
        <v>44</v>
      </c>
      <c r="E35" s="145">
        <v>439.9</v>
      </c>
      <c r="F35" s="144">
        <v>2.08</v>
      </c>
      <c r="G35" s="145">
        <f>E35*F35</f>
        <v>914.99199999999996</v>
      </c>
      <c r="H35" s="144" t="s">
        <v>428</v>
      </c>
      <c r="I35" s="144"/>
    </row>
    <row r="36" spans="2:9" s="86" customFormat="1" ht="35.1" customHeight="1">
      <c r="B36" s="143" t="str">
        <f t="shared" ref="B36:B39" si="8">IFERROR(VLOOKUP(C36,SINAPI,2,0),IFERROR(VLOOKUP(C36,SETOP,3,FALSE),"NOME DO SERVIÇO INVÁLIDO"))</f>
        <v>NOME DO SERVIÇO INVÁLIDO</v>
      </c>
      <c r="C36" s="160">
        <v>4377</v>
      </c>
      <c r="D36" s="144" t="s">
        <v>32</v>
      </c>
      <c r="E36" s="145" t="e">
        <f>IF(I36="SINAPI",VLOOKUP(C36,SINAPI,4,),VLOOKUP(C36,SETOP,5,))</f>
        <v>#REF!</v>
      </c>
      <c r="F36" s="144" t="s">
        <v>432</v>
      </c>
      <c r="G36" s="145" t="e">
        <f t="shared" ref="G36:G39" si="9">E36*F36</f>
        <v>#REF!</v>
      </c>
      <c r="H36" s="144"/>
      <c r="I36" s="144" t="s">
        <v>149</v>
      </c>
    </row>
    <row r="37" spans="2:9" s="86" customFormat="1" ht="35.1" customHeight="1">
      <c r="B37" s="143" t="str">
        <f t="shared" si="8"/>
        <v>NOME DO SERVIÇO INVÁLIDO</v>
      </c>
      <c r="C37" s="160">
        <v>39961</v>
      </c>
      <c r="D37" s="144" t="s">
        <v>32</v>
      </c>
      <c r="E37" s="145" t="e">
        <f>IF(I37="SINAPI",VLOOKUP(C37,SINAPI,4,),VLOOKUP(C37,SETOP,5,))</f>
        <v>#REF!</v>
      </c>
      <c r="F37" s="144" t="s">
        <v>433</v>
      </c>
      <c r="G37" s="145" t="e">
        <f t="shared" si="9"/>
        <v>#REF!</v>
      </c>
      <c r="H37" s="144"/>
      <c r="I37" s="144" t="s">
        <v>149</v>
      </c>
    </row>
    <row r="38" spans="2:9" s="86" customFormat="1" ht="35.1" customHeight="1">
      <c r="B38" s="143" t="str">
        <f t="shared" si="8"/>
        <v>NOME DO SERVIÇO INVÁLIDO</v>
      </c>
      <c r="C38" s="160">
        <v>88309</v>
      </c>
      <c r="D38" s="144" t="s">
        <v>15</v>
      </c>
      <c r="E38" s="145" t="e">
        <f>IF(I38="SINAPI",VLOOKUP(C38,SINAPI,4,),VLOOKUP(C38,SETOP,5,))</f>
        <v>#REF!</v>
      </c>
      <c r="F38" s="144" t="s">
        <v>434</v>
      </c>
      <c r="G38" s="145" t="e">
        <f t="shared" si="9"/>
        <v>#REF!</v>
      </c>
      <c r="H38" s="144"/>
      <c r="I38" s="144" t="s">
        <v>149</v>
      </c>
    </row>
    <row r="39" spans="2:9" s="86" customFormat="1" ht="35.1" customHeight="1">
      <c r="B39" s="143" t="str">
        <f t="shared" si="8"/>
        <v>NOME DO SERVIÇO INVÁLIDO</v>
      </c>
      <c r="C39" s="160">
        <v>88316</v>
      </c>
      <c r="D39" s="144" t="s">
        <v>15</v>
      </c>
      <c r="E39" s="145" t="e">
        <f>IF(I39="SINAPI",VLOOKUP(C39,SINAPI,4,),VLOOKUP(C39,SETOP,5,))</f>
        <v>#REF!</v>
      </c>
      <c r="F39" s="144" t="s">
        <v>435</v>
      </c>
      <c r="G39" s="145" t="e">
        <f t="shared" si="9"/>
        <v>#REF!</v>
      </c>
      <c r="H39" s="144"/>
      <c r="I39" s="144" t="s">
        <v>149</v>
      </c>
    </row>
    <row r="40" spans="2:9" s="86" customFormat="1" ht="30" customHeight="1">
      <c r="B40" s="230" t="s">
        <v>295</v>
      </c>
      <c r="C40" s="230"/>
      <c r="D40" s="230"/>
      <c r="E40" s="230"/>
      <c r="F40" s="230"/>
      <c r="G40" s="230"/>
      <c r="H40" s="230"/>
      <c r="I40" s="151" t="s">
        <v>44</v>
      </c>
    </row>
    <row r="41" spans="2:9" s="86" customFormat="1">
      <c r="B41" s="231" t="s">
        <v>25</v>
      </c>
      <c r="C41" s="232"/>
      <c r="D41" s="232"/>
      <c r="E41" s="232"/>
      <c r="F41" s="232"/>
      <c r="G41" s="232"/>
      <c r="H41" s="232"/>
      <c r="I41" s="233"/>
    </row>
    <row r="42" spans="2:9" s="86" customFormat="1">
      <c r="B42" s="234" t="s">
        <v>329</v>
      </c>
      <c r="C42" s="235" t="s">
        <v>330</v>
      </c>
      <c r="D42" s="235" t="s">
        <v>321</v>
      </c>
      <c r="E42" s="236" t="s">
        <v>331</v>
      </c>
      <c r="F42" s="235" t="s">
        <v>332</v>
      </c>
      <c r="G42" s="235" t="s">
        <v>333</v>
      </c>
      <c r="H42" s="150" t="s">
        <v>334</v>
      </c>
      <c r="I42" s="141" t="e">
        <f>SUM(G45:G49)</f>
        <v>#REF!</v>
      </c>
    </row>
    <row r="43" spans="2:9" s="86" customFormat="1">
      <c r="B43" s="234"/>
      <c r="C43" s="235"/>
      <c r="D43" s="235"/>
      <c r="E43" s="236"/>
      <c r="F43" s="235"/>
      <c r="G43" s="235"/>
      <c r="H43" s="234" t="s">
        <v>335</v>
      </c>
      <c r="I43" s="234"/>
    </row>
    <row r="44" spans="2:9" s="86" customFormat="1" ht="48.75" customHeight="1">
      <c r="B44" s="234"/>
      <c r="C44" s="235"/>
      <c r="D44" s="235"/>
      <c r="E44" s="236"/>
      <c r="F44" s="235"/>
      <c r="G44" s="235"/>
      <c r="H44" s="149" t="s">
        <v>159</v>
      </c>
      <c r="I44" s="149" t="s">
        <v>336</v>
      </c>
    </row>
    <row r="45" spans="2:9" s="86" customFormat="1" ht="35.1" customHeight="1">
      <c r="B45" s="143" t="s">
        <v>349</v>
      </c>
      <c r="C45" s="144" t="s">
        <v>436</v>
      </c>
      <c r="D45" s="144" t="s">
        <v>44</v>
      </c>
      <c r="E45" s="145">
        <v>575.9</v>
      </c>
      <c r="F45" s="144">
        <v>0.92600000000000005</v>
      </c>
      <c r="G45" s="145">
        <f t="shared" ref="G45:G49" si="10">E45*F45</f>
        <v>533.28340000000003</v>
      </c>
      <c r="H45" s="144" t="s">
        <v>428</v>
      </c>
      <c r="I45" s="144"/>
    </row>
    <row r="46" spans="2:9" s="86" customFormat="1" ht="35.1" customHeight="1">
      <c r="B46" s="143" t="str">
        <f t="shared" ref="B46:B49" si="11">IFERROR(VLOOKUP(C46,SINAPI,2,0),IFERROR(VLOOKUP(C46,SETOP,3,FALSE),"NOME DO SERVIÇO INVÁLIDO"))</f>
        <v>NOME DO SERVIÇO INVÁLIDO</v>
      </c>
      <c r="C46" s="160">
        <v>4377</v>
      </c>
      <c r="D46" s="144" t="s">
        <v>32</v>
      </c>
      <c r="E46" s="145" t="e">
        <f>IF(I46="SINAPI",VLOOKUP(C46,SINAPI,4,),VLOOKUP(C46,SETOP,5,))</f>
        <v>#REF!</v>
      </c>
      <c r="F46" s="144" t="s">
        <v>432</v>
      </c>
      <c r="G46" s="145" t="e">
        <f t="shared" si="10"/>
        <v>#REF!</v>
      </c>
      <c r="H46" s="144"/>
      <c r="I46" s="144" t="s">
        <v>149</v>
      </c>
    </row>
    <row r="47" spans="2:9" s="86" customFormat="1" ht="35.1" customHeight="1">
      <c r="B47" s="143" t="str">
        <f t="shared" si="11"/>
        <v>NOME DO SERVIÇO INVÁLIDO</v>
      </c>
      <c r="C47" s="160">
        <v>39961</v>
      </c>
      <c r="D47" s="144" t="s">
        <v>32</v>
      </c>
      <c r="E47" s="145" t="e">
        <f>IF(I47="SINAPI",VLOOKUP(C47,SINAPI,4,),VLOOKUP(C47,SETOP,5,))</f>
        <v>#REF!</v>
      </c>
      <c r="F47" s="144" t="s">
        <v>433</v>
      </c>
      <c r="G47" s="145" t="e">
        <f t="shared" si="10"/>
        <v>#REF!</v>
      </c>
      <c r="H47" s="144"/>
      <c r="I47" s="144" t="s">
        <v>149</v>
      </c>
    </row>
    <row r="48" spans="2:9" s="86" customFormat="1" ht="35.1" customHeight="1">
      <c r="B48" s="143" t="str">
        <f t="shared" si="11"/>
        <v>NOME DO SERVIÇO INVÁLIDO</v>
      </c>
      <c r="C48" s="160">
        <v>88309</v>
      </c>
      <c r="D48" s="144" t="s">
        <v>15</v>
      </c>
      <c r="E48" s="145" t="e">
        <f>IF(I48="SINAPI",VLOOKUP(C48,SINAPI,4,),VLOOKUP(C48,SETOP,5,))</f>
        <v>#REF!</v>
      </c>
      <c r="F48" s="144" t="s">
        <v>434</v>
      </c>
      <c r="G48" s="145" t="e">
        <f t="shared" si="10"/>
        <v>#REF!</v>
      </c>
      <c r="H48" s="144"/>
      <c r="I48" s="144" t="s">
        <v>149</v>
      </c>
    </row>
    <row r="49" spans="2:9" s="86" customFormat="1" ht="35.1" customHeight="1">
      <c r="B49" s="143" t="str">
        <f t="shared" si="11"/>
        <v>NOME DO SERVIÇO INVÁLIDO</v>
      </c>
      <c r="C49" s="160">
        <v>88316</v>
      </c>
      <c r="D49" s="144" t="s">
        <v>15</v>
      </c>
      <c r="E49" s="145" t="e">
        <f>IF(I49="SINAPI",VLOOKUP(C49,SINAPI,4,),VLOOKUP(C49,SETOP,5,))</f>
        <v>#REF!</v>
      </c>
      <c r="F49" s="144" t="s">
        <v>435</v>
      </c>
      <c r="G49" s="145" t="e">
        <f t="shared" si="10"/>
        <v>#REF!</v>
      </c>
      <c r="H49" s="144"/>
      <c r="I49" s="144" t="s">
        <v>149</v>
      </c>
    </row>
    <row r="50" spans="2:9" s="86" customFormat="1" ht="30" customHeight="1">
      <c r="B50" s="230" t="s">
        <v>296</v>
      </c>
      <c r="C50" s="230"/>
      <c r="D50" s="230"/>
      <c r="E50" s="230"/>
      <c r="F50" s="230"/>
      <c r="G50" s="230"/>
      <c r="H50" s="230"/>
      <c r="I50" s="151" t="s">
        <v>44</v>
      </c>
    </row>
    <row r="51" spans="2:9" s="86" customFormat="1">
      <c r="B51" s="231" t="s">
        <v>25</v>
      </c>
      <c r="C51" s="232"/>
      <c r="D51" s="232"/>
      <c r="E51" s="232"/>
      <c r="F51" s="232"/>
      <c r="G51" s="232"/>
      <c r="H51" s="232"/>
      <c r="I51" s="233"/>
    </row>
    <row r="52" spans="2:9" s="86" customFormat="1">
      <c r="B52" s="234" t="s">
        <v>329</v>
      </c>
      <c r="C52" s="235" t="s">
        <v>330</v>
      </c>
      <c r="D52" s="235" t="s">
        <v>321</v>
      </c>
      <c r="E52" s="236" t="s">
        <v>331</v>
      </c>
      <c r="F52" s="235" t="s">
        <v>332</v>
      </c>
      <c r="G52" s="235" t="s">
        <v>333</v>
      </c>
      <c r="H52" s="150" t="s">
        <v>334</v>
      </c>
      <c r="I52" s="141" t="e">
        <f>SUM(G55:G59)</f>
        <v>#REF!</v>
      </c>
    </row>
    <row r="53" spans="2:9" s="86" customFormat="1">
      <c r="B53" s="234"/>
      <c r="C53" s="235"/>
      <c r="D53" s="235"/>
      <c r="E53" s="236"/>
      <c r="F53" s="235"/>
      <c r="G53" s="235"/>
      <c r="H53" s="234" t="s">
        <v>335</v>
      </c>
      <c r="I53" s="234"/>
    </row>
    <row r="54" spans="2:9" s="86" customFormat="1" ht="48.75" customHeight="1">
      <c r="B54" s="234"/>
      <c r="C54" s="235"/>
      <c r="D54" s="235"/>
      <c r="E54" s="236"/>
      <c r="F54" s="235"/>
      <c r="G54" s="235"/>
      <c r="H54" s="149" t="s">
        <v>159</v>
      </c>
      <c r="I54" s="149" t="s">
        <v>336</v>
      </c>
    </row>
    <row r="55" spans="2:9" s="86" customFormat="1" ht="35.1" customHeight="1">
      <c r="B55" s="143" t="s">
        <v>350</v>
      </c>
      <c r="C55" s="144" t="s">
        <v>437</v>
      </c>
      <c r="D55" s="144" t="s">
        <v>44</v>
      </c>
      <c r="E55" s="145">
        <v>664.9</v>
      </c>
      <c r="F55" s="144">
        <v>0.92600000000000005</v>
      </c>
      <c r="G55" s="145">
        <f t="shared" ref="G55:G59" si="12">E55*F55</f>
        <v>615.69740000000002</v>
      </c>
      <c r="H55" s="144" t="s">
        <v>428</v>
      </c>
      <c r="I55" s="144"/>
    </row>
    <row r="56" spans="2:9" s="86" customFormat="1" ht="35.1" customHeight="1">
      <c r="B56" s="143" t="str">
        <f t="shared" ref="B56:B59" si="13">IFERROR(VLOOKUP(C56,SINAPI,2,0),IFERROR(VLOOKUP(C56,SETOP,3,FALSE),"NOME DO SERVIÇO INVÁLIDO"))</f>
        <v>NOME DO SERVIÇO INVÁLIDO</v>
      </c>
      <c r="C56" s="160">
        <v>4377</v>
      </c>
      <c r="D56" s="144" t="s">
        <v>32</v>
      </c>
      <c r="E56" s="145" t="e">
        <f>IF(I56="SINAPI",VLOOKUP(C56,SINAPI,4,),VLOOKUP(C56,SETOP,5,))</f>
        <v>#REF!</v>
      </c>
      <c r="F56" s="144" t="s">
        <v>432</v>
      </c>
      <c r="G56" s="145" t="e">
        <f t="shared" si="12"/>
        <v>#REF!</v>
      </c>
      <c r="H56" s="144"/>
      <c r="I56" s="144" t="s">
        <v>149</v>
      </c>
    </row>
    <row r="57" spans="2:9" s="86" customFormat="1" ht="35.1" customHeight="1">
      <c r="B57" s="143" t="str">
        <f t="shared" si="13"/>
        <v>NOME DO SERVIÇO INVÁLIDO</v>
      </c>
      <c r="C57" s="160">
        <v>39961</v>
      </c>
      <c r="D57" s="144" t="s">
        <v>32</v>
      </c>
      <c r="E57" s="145" t="e">
        <f>IF(I57="SINAPI",VLOOKUP(C57,SINAPI,4,),VLOOKUP(C57,SETOP,5,))</f>
        <v>#REF!</v>
      </c>
      <c r="F57" s="144" t="s">
        <v>433</v>
      </c>
      <c r="G57" s="145" t="e">
        <f t="shared" si="12"/>
        <v>#REF!</v>
      </c>
      <c r="H57" s="144"/>
      <c r="I57" s="144" t="s">
        <v>149</v>
      </c>
    </row>
    <row r="58" spans="2:9" s="86" customFormat="1" ht="35.1" customHeight="1">
      <c r="B58" s="143" t="str">
        <f t="shared" si="13"/>
        <v>NOME DO SERVIÇO INVÁLIDO</v>
      </c>
      <c r="C58" s="160">
        <v>88309</v>
      </c>
      <c r="D58" s="144" t="s">
        <v>15</v>
      </c>
      <c r="E58" s="145" t="e">
        <f>IF(I58="SINAPI",VLOOKUP(C58,SINAPI,4,),VLOOKUP(C58,SETOP,5,))</f>
        <v>#REF!</v>
      </c>
      <c r="F58" s="144" t="s">
        <v>434</v>
      </c>
      <c r="G58" s="145" t="e">
        <f t="shared" si="12"/>
        <v>#REF!</v>
      </c>
      <c r="H58" s="144"/>
      <c r="I58" s="144" t="s">
        <v>149</v>
      </c>
    </row>
    <row r="59" spans="2:9" s="86" customFormat="1" ht="35.1" customHeight="1">
      <c r="B59" s="143" t="str">
        <f t="shared" si="13"/>
        <v>NOME DO SERVIÇO INVÁLIDO</v>
      </c>
      <c r="C59" s="160">
        <v>88316</v>
      </c>
      <c r="D59" s="144" t="s">
        <v>15</v>
      </c>
      <c r="E59" s="145" t="e">
        <f>IF(I59="SINAPI",VLOOKUP(C59,SINAPI,4,),VLOOKUP(C59,SETOP,5,))</f>
        <v>#REF!</v>
      </c>
      <c r="F59" s="144" t="s">
        <v>435</v>
      </c>
      <c r="G59" s="145" t="e">
        <f t="shared" si="12"/>
        <v>#REF!</v>
      </c>
      <c r="H59" s="144"/>
      <c r="I59" s="144" t="s">
        <v>149</v>
      </c>
    </row>
    <row r="60" spans="2:9" s="86" customFormat="1" ht="30" customHeight="1">
      <c r="B60" s="230" t="s">
        <v>297</v>
      </c>
      <c r="C60" s="230"/>
      <c r="D60" s="230"/>
      <c r="E60" s="230"/>
      <c r="F60" s="230"/>
      <c r="G60" s="230"/>
      <c r="H60" s="230"/>
      <c r="I60" s="151" t="s">
        <v>44</v>
      </c>
    </row>
    <row r="61" spans="2:9" s="86" customFormat="1" ht="15" customHeight="1">
      <c r="B61" s="231" t="s">
        <v>28</v>
      </c>
      <c r="C61" s="232"/>
      <c r="D61" s="232"/>
      <c r="E61" s="232"/>
      <c r="F61" s="232"/>
      <c r="G61" s="232"/>
      <c r="H61" s="232"/>
      <c r="I61" s="233"/>
    </row>
    <row r="62" spans="2:9" s="86" customFormat="1">
      <c r="B62" s="234" t="s">
        <v>329</v>
      </c>
      <c r="C62" s="235" t="s">
        <v>330</v>
      </c>
      <c r="D62" s="235" t="s">
        <v>321</v>
      </c>
      <c r="E62" s="236" t="s">
        <v>331</v>
      </c>
      <c r="F62" s="235" t="s">
        <v>332</v>
      </c>
      <c r="G62" s="235" t="s">
        <v>333</v>
      </c>
      <c r="H62" s="150" t="s">
        <v>334</v>
      </c>
      <c r="I62" s="141" t="e">
        <f>SUM(G65:G68)</f>
        <v>#REF!</v>
      </c>
    </row>
    <row r="63" spans="2:9" s="86" customFormat="1">
      <c r="B63" s="234"/>
      <c r="C63" s="235"/>
      <c r="D63" s="235"/>
      <c r="E63" s="236"/>
      <c r="F63" s="235"/>
      <c r="G63" s="235"/>
      <c r="H63" s="234" t="s">
        <v>335</v>
      </c>
      <c r="I63" s="234"/>
    </row>
    <row r="64" spans="2:9" s="86" customFormat="1" ht="48.75" customHeight="1">
      <c r="B64" s="234"/>
      <c r="C64" s="235"/>
      <c r="D64" s="235"/>
      <c r="E64" s="236"/>
      <c r="F64" s="235"/>
      <c r="G64" s="235"/>
      <c r="H64" s="149" t="s">
        <v>159</v>
      </c>
      <c r="I64" s="149" t="s">
        <v>336</v>
      </c>
    </row>
    <row r="65" spans="2:9" s="86" customFormat="1" ht="35.1" customHeight="1">
      <c r="B65" s="143" t="s">
        <v>371</v>
      </c>
      <c r="C65" s="144" t="s">
        <v>427</v>
      </c>
      <c r="D65" s="144" t="s">
        <v>44</v>
      </c>
      <c r="E65" s="145">
        <v>2172.46</v>
      </c>
      <c r="F65" s="144">
        <v>0.33300000000000002</v>
      </c>
      <c r="G65" s="145">
        <f t="shared" ref="G65:G68" si="14">E65*F65</f>
        <v>723.42918000000009</v>
      </c>
      <c r="H65" s="144" t="s">
        <v>428</v>
      </c>
      <c r="I65" s="144"/>
    </row>
    <row r="66" spans="2:9" s="86" customFormat="1" ht="35.1" customHeight="1">
      <c r="B66" s="143" t="str">
        <f t="shared" ref="B66:B68" si="15">IFERROR(VLOOKUP(C66,SINAPI,2,0),IFERROR(VLOOKUP(C66,SETOP,3,FALSE),"NOME DO SERVIÇO INVÁLIDO"))</f>
        <v>NOME DO SERVIÇO INVÁLIDO</v>
      </c>
      <c r="C66" s="144">
        <v>88309</v>
      </c>
      <c r="D66" s="144" t="s">
        <v>15</v>
      </c>
      <c r="E66" s="145" t="e">
        <f>IF(I66="SINAPI",VLOOKUP(C66,SINAPI,4,),VLOOKUP(C66,SETOP,5,))</f>
        <v>#REF!</v>
      </c>
      <c r="F66" s="144" t="s">
        <v>429</v>
      </c>
      <c r="G66" s="145" t="e">
        <f t="shared" si="14"/>
        <v>#REF!</v>
      </c>
      <c r="H66" s="144"/>
      <c r="I66" s="144" t="s">
        <v>149</v>
      </c>
    </row>
    <row r="67" spans="2:9" s="86" customFormat="1" ht="35.1" customHeight="1">
      <c r="B67" s="143" t="str">
        <f t="shared" si="15"/>
        <v>NOME DO SERVIÇO INVÁLIDO</v>
      </c>
      <c r="C67" s="144">
        <v>88316</v>
      </c>
      <c r="D67" s="144" t="s">
        <v>15</v>
      </c>
      <c r="E67" s="145" t="e">
        <f>IF(I67="SINAPI",VLOOKUP(C67,SINAPI,4,),VLOOKUP(C67,SETOP,5,))</f>
        <v>#REF!</v>
      </c>
      <c r="F67" s="144" t="s">
        <v>430</v>
      </c>
      <c r="G67" s="145" t="e">
        <f t="shared" si="14"/>
        <v>#REF!</v>
      </c>
      <c r="H67" s="144"/>
      <c r="I67" s="144" t="s">
        <v>149</v>
      </c>
    </row>
    <row r="68" spans="2:9" s="86" customFormat="1" ht="35.1" customHeight="1">
      <c r="B68" s="143" t="str">
        <f t="shared" si="15"/>
        <v>NOME DO SERVIÇO INVÁLIDO</v>
      </c>
      <c r="C68" s="144">
        <v>88629</v>
      </c>
      <c r="D68" s="144" t="s">
        <v>16</v>
      </c>
      <c r="E68" s="145" t="e">
        <f>IF(I68="SINAPI",VLOOKUP(C68,SINAPI,4,),VLOOKUP(C68,SETOP,5,))</f>
        <v>#REF!</v>
      </c>
      <c r="F68" s="144" t="s">
        <v>425</v>
      </c>
      <c r="G68" s="145" t="e">
        <f t="shared" si="14"/>
        <v>#REF!</v>
      </c>
      <c r="H68" s="144"/>
      <c r="I68" s="144" t="s">
        <v>149</v>
      </c>
    </row>
    <row r="69" spans="2:9" s="86" customFormat="1" ht="30" customHeight="1">
      <c r="B69" s="230"/>
      <c r="C69" s="230"/>
      <c r="D69" s="230"/>
      <c r="E69" s="230"/>
      <c r="F69" s="230"/>
      <c r="G69" s="230"/>
      <c r="H69" s="230"/>
      <c r="I69" s="151" t="s">
        <v>160</v>
      </c>
    </row>
    <row r="70" spans="2:9" s="86" customFormat="1">
      <c r="B70" s="231" t="s">
        <v>218</v>
      </c>
      <c r="C70" s="232"/>
      <c r="D70" s="232"/>
      <c r="E70" s="232"/>
      <c r="F70" s="232"/>
      <c r="G70" s="232"/>
      <c r="H70" s="232"/>
      <c r="I70" s="233"/>
    </row>
    <row r="71" spans="2:9" s="86" customFormat="1">
      <c r="B71" s="234" t="s">
        <v>329</v>
      </c>
      <c r="C71" s="235" t="s">
        <v>330</v>
      </c>
      <c r="D71" s="235" t="s">
        <v>321</v>
      </c>
      <c r="E71" s="236" t="s">
        <v>331</v>
      </c>
      <c r="F71" s="235" t="s">
        <v>332</v>
      </c>
      <c r="G71" s="235" t="s">
        <v>333</v>
      </c>
      <c r="H71" s="150" t="s">
        <v>334</v>
      </c>
      <c r="I71" s="141" t="e">
        <f>SUM(G74:G77)</f>
        <v>#REF!</v>
      </c>
    </row>
    <row r="72" spans="2:9" s="86" customFormat="1">
      <c r="B72" s="234"/>
      <c r="C72" s="235"/>
      <c r="D72" s="235"/>
      <c r="E72" s="236"/>
      <c r="F72" s="235"/>
      <c r="G72" s="235"/>
      <c r="H72" s="234" t="s">
        <v>335</v>
      </c>
      <c r="I72" s="234"/>
    </row>
    <row r="73" spans="2:9" s="86" customFormat="1" ht="48.75" customHeight="1">
      <c r="B73" s="234"/>
      <c r="C73" s="235"/>
      <c r="D73" s="235"/>
      <c r="E73" s="236"/>
      <c r="F73" s="235"/>
      <c r="G73" s="235"/>
      <c r="H73" s="149" t="s">
        <v>159</v>
      </c>
      <c r="I73" s="149" t="s">
        <v>336</v>
      </c>
    </row>
    <row r="74" spans="2:9" s="86" customFormat="1" ht="48.75" customHeight="1">
      <c r="B74" s="143" t="s">
        <v>340</v>
      </c>
      <c r="C74" s="144" t="s">
        <v>289</v>
      </c>
      <c r="D74" s="144" t="s">
        <v>160</v>
      </c>
      <c r="E74" s="145">
        <v>439.9</v>
      </c>
      <c r="F74" s="144">
        <v>1</v>
      </c>
      <c r="G74" s="145">
        <f>E74*F74</f>
        <v>439.9</v>
      </c>
      <c r="H74" s="144" t="s">
        <v>161</v>
      </c>
      <c r="I74" s="144"/>
    </row>
    <row r="75" spans="2:9" s="86" customFormat="1" ht="35.1" customHeight="1">
      <c r="B75" s="143" t="s">
        <v>341</v>
      </c>
      <c r="C75" s="144" t="s">
        <v>290</v>
      </c>
      <c r="D75" s="144" t="s">
        <v>160</v>
      </c>
      <c r="E75" s="145">
        <v>166.99</v>
      </c>
      <c r="F75" s="144">
        <v>1</v>
      </c>
      <c r="G75" s="145">
        <f>E75*F75</f>
        <v>166.99</v>
      </c>
      <c r="H75" s="144" t="s">
        <v>161</v>
      </c>
      <c r="I75" s="144"/>
    </row>
    <row r="76" spans="2:9" s="86" customFormat="1" ht="35.1" customHeight="1">
      <c r="B76" s="143" t="str">
        <f t="shared" ref="B76:B77" si="16">IFERROR(VLOOKUP(C76,SINAPI,2,0),IFERROR(VLOOKUP(C76,SETOP,3,FALSE),"NOME DO SERVIÇO INVÁLIDO"))</f>
        <v>NOME DO SERVIÇO INVÁLIDO</v>
      </c>
      <c r="C76" s="144">
        <v>88267</v>
      </c>
      <c r="D76" s="144" t="str">
        <f t="shared" ref="D76:D77" si="17">IFERROR(VLOOKUP(C76,SINAPI,3,0),IFERROR(VLOOKUP(C76,SETOP,4,FALSE),"NOME DO SERVIÇO INVÁLIDO"))</f>
        <v>NOME DO SERVIÇO INVÁLIDO</v>
      </c>
      <c r="E76" s="145" t="e">
        <f>IF(I76="SINAPI",VLOOKUP(C76,SINAPI,4,),VLOOKUP(C76,SETOP,5,))</f>
        <v>#REF!</v>
      </c>
      <c r="F76" s="144">
        <v>0.78</v>
      </c>
      <c r="G76" s="145" t="e">
        <f>E76*F76</f>
        <v>#REF!</v>
      </c>
      <c r="H76" s="144"/>
      <c r="I76" s="144" t="s">
        <v>149</v>
      </c>
    </row>
    <row r="77" spans="2:9" s="86" customFormat="1">
      <c r="B77" s="143" t="str">
        <f t="shared" si="16"/>
        <v>NOME DO SERVIÇO INVÁLIDO</v>
      </c>
      <c r="C77" s="144">
        <v>88316</v>
      </c>
      <c r="D77" s="144" t="str">
        <f t="shared" si="17"/>
        <v>NOME DO SERVIÇO INVÁLIDO</v>
      </c>
      <c r="E77" s="145" t="e">
        <f>IF(I77="SINAPI",VLOOKUP(C77,SINAPI,4,),VLOOKUP(C77,SETOP,5,))</f>
        <v>#REF!</v>
      </c>
      <c r="F77" s="144">
        <v>0.44</v>
      </c>
      <c r="G77" s="145" t="e">
        <f t="shared" ref="G77" si="18">E77*F77</f>
        <v>#REF!</v>
      </c>
      <c r="H77" s="144"/>
      <c r="I77" s="144" t="s">
        <v>149</v>
      </c>
    </row>
    <row r="78" spans="2:9" s="86" customFormat="1" ht="30" customHeight="1">
      <c r="B78" s="230" t="s">
        <v>288</v>
      </c>
      <c r="C78" s="230"/>
      <c r="D78" s="230"/>
      <c r="E78" s="230"/>
      <c r="F78" s="230"/>
      <c r="G78" s="230"/>
      <c r="H78" s="230"/>
      <c r="I78" s="151" t="s">
        <v>160</v>
      </c>
    </row>
    <row r="79" spans="2:9" s="86" customFormat="1">
      <c r="B79" s="231" t="s">
        <v>342</v>
      </c>
      <c r="C79" s="232"/>
      <c r="D79" s="232"/>
      <c r="E79" s="232"/>
      <c r="F79" s="232"/>
      <c r="G79" s="232"/>
      <c r="H79" s="232"/>
      <c r="I79" s="233"/>
    </row>
    <row r="80" spans="2:9" s="86" customFormat="1">
      <c r="B80" s="234" t="s">
        <v>329</v>
      </c>
      <c r="C80" s="235" t="s">
        <v>330</v>
      </c>
      <c r="D80" s="235" t="s">
        <v>321</v>
      </c>
      <c r="E80" s="236" t="s">
        <v>331</v>
      </c>
      <c r="F80" s="235" t="s">
        <v>332</v>
      </c>
      <c r="G80" s="235" t="s">
        <v>333</v>
      </c>
      <c r="H80" s="150" t="s">
        <v>334</v>
      </c>
      <c r="I80" s="141" t="e">
        <f>SUM(G83:G84)</f>
        <v>#REF!</v>
      </c>
    </row>
    <row r="81" spans="2:9" s="86" customFormat="1">
      <c r="B81" s="234"/>
      <c r="C81" s="235"/>
      <c r="D81" s="235"/>
      <c r="E81" s="236"/>
      <c r="F81" s="235"/>
      <c r="G81" s="235"/>
      <c r="H81" s="234" t="s">
        <v>335</v>
      </c>
      <c r="I81" s="234"/>
    </row>
    <row r="82" spans="2:9" s="86" customFormat="1" ht="48.75" customHeight="1">
      <c r="B82" s="234"/>
      <c r="C82" s="235"/>
      <c r="D82" s="235"/>
      <c r="E82" s="236"/>
      <c r="F82" s="235"/>
      <c r="G82" s="235"/>
      <c r="H82" s="149" t="s">
        <v>159</v>
      </c>
      <c r="I82" s="149" t="s">
        <v>336</v>
      </c>
    </row>
    <row r="83" spans="2:9" s="86" customFormat="1" ht="35.1" customHeight="1">
      <c r="B83" s="143" t="str">
        <f t="shared" ref="B83:B84" si="19">IFERROR(VLOOKUP(C83,SINAPI,2,0),IFERROR(VLOOKUP(C83,SETOP,3,FALSE),"NOME DO SERVIÇO INVÁLIDO"))</f>
        <v>NOME DO SERVIÇO INVÁLIDO</v>
      </c>
      <c r="C83" s="144">
        <v>34665</v>
      </c>
      <c r="D83" s="144" t="str">
        <f t="shared" ref="D83:D84" si="20">IFERROR(VLOOKUP(C83,SINAPI,3,0),IFERROR(VLOOKUP(C83,SETOP,4,FALSE),"NOME DO SERVIÇO INVÁLIDO"))</f>
        <v>NOME DO SERVIÇO INVÁLIDO</v>
      </c>
      <c r="E83" s="145" t="e">
        <f>IF(I83="SINAPI",VLOOKUP(C83,SINAPI,4,),VLOOKUP(C83,SETOP,5,))</f>
        <v>#REF!</v>
      </c>
      <c r="F83" s="144">
        <v>53.927999999999997</v>
      </c>
      <c r="G83" s="145" t="e">
        <f>E83*F83</f>
        <v>#REF!</v>
      </c>
      <c r="H83" s="144"/>
      <c r="I83" s="144" t="s">
        <v>149</v>
      </c>
    </row>
    <row r="84" spans="2:9" s="86" customFormat="1">
      <c r="B84" s="143" t="str">
        <f t="shared" si="19"/>
        <v>NOME DO SERVIÇO INVÁLIDO</v>
      </c>
      <c r="C84" s="144">
        <v>88273</v>
      </c>
      <c r="D84" s="144" t="str">
        <f t="shared" si="20"/>
        <v>NOME DO SERVIÇO INVÁLIDO</v>
      </c>
      <c r="E84" s="145" t="e">
        <f>IF(I84="SINAPI",VLOOKUP(C84,SINAPI,4,),VLOOKUP(C84,SETOP,5,))</f>
        <v>#REF!</v>
      </c>
      <c r="F84" s="144">
        <v>288</v>
      </c>
      <c r="G84" s="145" t="e">
        <f t="shared" ref="G84:G85" si="21">E84*F84</f>
        <v>#REF!</v>
      </c>
      <c r="H84" s="144"/>
      <c r="I84" s="144" t="s">
        <v>149</v>
      </c>
    </row>
    <row r="85" spans="2:9" s="86" customFormat="1">
      <c r="B85" s="143" t="str">
        <f t="shared" ref="B85" si="22">IFERROR(VLOOKUP(C85,SINAPI,2,0),IFERROR(VLOOKUP(C85,SETOP,3,FALSE),"NOME DO SERVIÇO INVÁLIDO"))</f>
        <v>NOME DO SERVIÇO INVÁLIDO</v>
      </c>
      <c r="C85" s="144">
        <v>2420</v>
      </c>
      <c r="D85" s="144" t="str">
        <f t="shared" ref="D85" si="23">IFERROR(VLOOKUP(C85,SINAPI,3,0),IFERROR(VLOOKUP(C85,SETOP,4,FALSE),"NOME DO SERVIÇO INVÁLIDO"))</f>
        <v>NOME DO SERVIÇO INVÁLIDO</v>
      </c>
      <c r="E85" s="145" t="e">
        <f>IF(I85="SINAPI",VLOOKUP(C85,SINAPI,4,),VLOOKUP(C85,SETOP,5,))</f>
        <v>#REF!</v>
      </c>
      <c r="F85" s="144">
        <v>28</v>
      </c>
      <c r="G85" s="145" t="e">
        <f t="shared" si="21"/>
        <v>#REF!</v>
      </c>
      <c r="H85" s="144"/>
      <c r="I85" s="144" t="s">
        <v>149</v>
      </c>
    </row>
    <row r="86" spans="2:9" s="86" customFormat="1" ht="30" customHeight="1">
      <c r="B86" s="230" t="s">
        <v>280</v>
      </c>
      <c r="C86" s="230"/>
      <c r="D86" s="230"/>
      <c r="E86" s="230"/>
      <c r="F86" s="230"/>
      <c r="G86" s="230"/>
      <c r="H86" s="230"/>
      <c r="I86" s="151" t="s">
        <v>160</v>
      </c>
    </row>
    <row r="87" spans="2:9" s="86" customFormat="1">
      <c r="B87" s="231" t="s">
        <v>219</v>
      </c>
      <c r="C87" s="232"/>
      <c r="D87" s="232"/>
      <c r="E87" s="232"/>
      <c r="F87" s="232"/>
      <c r="G87" s="232"/>
      <c r="H87" s="232"/>
      <c r="I87" s="233"/>
    </row>
    <row r="88" spans="2:9" s="86" customFormat="1">
      <c r="B88" s="234" t="s">
        <v>329</v>
      </c>
      <c r="C88" s="235" t="s">
        <v>330</v>
      </c>
      <c r="D88" s="235" t="s">
        <v>321</v>
      </c>
      <c r="E88" s="236" t="s">
        <v>331</v>
      </c>
      <c r="F88" s="235" t="s">
        <v>332</v>
      </c>
      <c r="G88" s="235" t="s">
        <v>333</v>
      </c>
      <c r="H88" s="150" t="s">
        <v>334</v>
      </c>
      <c r="I88" s="141" t="e">
        <f>SUM(G91:G96)</f>
        <v>#REF!</v>
      </c>
    </row>
    <row r="89" spans="2:9" s="86" customFormat="1">
      <c r="B89" s="234"/>
      <c r="C89" s="235"/>
      <c r="D89" s="235"/>
      <c r="E89" s="236"/>
      <c r="F89" s="235"/>
      <c r="G89" s="235"/>
      <c r="H89" s="234" t="s">
        <v>335</v>
      </c>
      <c r="I89" s="234"/>
    </row>
    <row r="90" spans="2:9" s="86" customFormat="1" ht="48.75" customHeight="1">
      <c r="B90" s="234"/>
      <c r="C90" s="235"/>
      <c r="D90" s="235"/>
      <c r="E90" s="236"/>
      <c r="F90" s="235"/>
      <c r="G90" s="235"/>
      <c r="H90" s="149" t="s">
        <v>159</v>
      </c>
      <c r="I90" s="149" t="s">
        <v>336</v>
      </c>
    </row>
    <row r="91" spans="2:9" s="86" customFormat="1" ht="35.1" customHeight="1">
      <c r="B91" s="143" t="str">
        <f t="shared" ref="B91:B96" si="24">IFERROR(VLOOKUP(C91,SINAPI,2,0),IFERROR(VLOOKUP(C91,SETOP,3,FALSE),"NOME DO SERVIÇO INVÁLIDO"))</f>
        <v>NOME DO SERVIÇO INVÁLIDO</v>
      </c>
      <c r="C91" s="144">
        <v>122</v>
      </c>
      <c r="D91" s="144" t="str">
        <f t="shared" ref="D91:D96" si="25">IFERROR(VLOOKUP(C91,SINAPI,3,0),IFERROR(VLOOKUP(C91,SETOP,4,FALSE),"NOME DO SERVIÇO INVÁLIDO"))</f>
        <v>NOME DO SERVIÇO INVÁLIDO</v>
      </c>
      <c r="E91" s="145" t="e">
        <f t="shared" ref="E91:E96" si="26">IF(I91="SINAPI",VLOOKUP(C91,SINAPI,4,),VLOOKUP(C91,SETOP,5,))</f>
        <v>#REF!</v>
      </c>
      <c r="F91" s="144">
        <v>7.0000000000000001E-3</v>
      </c>
      <c r="G91" s="145" t="e">
        <f>E91*F91</f>
        <v>#REF!</v>
      </c>
      <c r="H91" s="144"/>
      <c r="I91" s="144" t="s">
        <v>149</v>
      </c>
    </row>
    <row r="92" spans="2:9" s="86" customFormat="1" ht="35.1" customHeight="1">
      <c r="B92" s="143" t="str">
        <f t="shared" si="24"/>
        <v>NOME DO SERVIÇO INVÁLIDO</v>
      </c>
      <c r="C92" s="144">
        <v>3531</v>
      </c>
      <c r="D92" s="144" t="str">
        <f t="shared" si="25"/>
        <v>NOME DO SERVIÇO INVÁLIDO</v>
      </c>
      <c r="E92" s="145" t="e">
        <f t="shared" si="26"/>
        <v>#REF!</v>
      </c>
      <c r="F92" s="144">
        <v>1</v>
      </c>
      <c r="G92" s="145" t="e">
        <f>E92*F92</f>
        <v>#REF!</v>
      </c>
      <c r="H92" s="144"/>
      <c r="I92" s="144" t="s">
        <v>149</v>
      </c>
    </row>
    <row r="93" spans="2:9" s="86" customFormat="1" ht="35.1" customHeight="1">
      <c r="B93" s="143" t="str">
        <f t="shared" si="24"/>
        <v>NOME DO SERVIÇO INVÁLIDO</v>
      </c>
      <c r="C93" s="144">
        <v>20083</v>
      </c>
      <c r="D93" s="144" t="str">
        <f t="shared" si="25"/>
        <v>NOME DO SERVIÇO INVÁLIDO</v>
      </c>
      <c r="E93" s="145" t="e">
        <f t="shared" si="26"/>
        <v>#REF!</v>
      </c>
      <c r="F93" s="144">
        <v>8.0000000000000002E-3</v>
      </c>
      <c r="G93" s="145" t="e">
        <f t="shared" ref="G93:G96" si="27">E93*F93</f>
        <v>#REF!</v>
      </c>
      <c r="H93" s="144"/>
      <c r="I93" s="144" t="s">
        <v>149</v>
      </c>
    </row>
    <row r="94" spans="2:9" s="86" customFormat="1" ht="35.1" customHeight="1">
      <c r="B94" s="143" t="str">
        <f t="shared" si="24"/>
        <v>NOME DO SERVIÇO INVÁLIDO</v>
      </c>
      <c r="C94" s="144">
        <v>38383</v>
      </c>
      <c r="D94" s="144" t="str">
        <f t="shared" si="25"/>
        <v>NOME DO SERVIÇO INVÁLIDO</v>
      </c>
      <c r="E94" s="145" t="e">
        <f t="shared" si="26"/>
        <v>#REF!</v>
      </c>
      <c r="F94" s="144">
        <v>0.03</v>
      </c>
      <c r="G94" s="145" t="e">
        <f t="shared" si="27"/>
        <v>#REF!</v>
      </c>
      <c r="H94" s="144"/>
      <c r="I94" s="144" t="s">
        <v>149</v>
      </c>
    </row>
    <row r="95" spans="2:9" s="86" customFormat="1" ht="35.1" customHeight="1">
      <c r="B95" s="143" t="str">
        <f t="shared" si="24"/>
        <v>NOME DO SERVIÇO INVÁLIDO</v>
      </c>
      <c r="C95" s="144">
        <v>88248</v>
      </c>
      <c r="D95" s="144" t="str">
        <f t="shared" si="25"/>
        <v>NOME DO SERVIÇO INVÁLIDO</v>
      </c>
      <c r="E95" s="145" t="e">
        <f t="shared" si="26"/>
        <v>#REF!</v>
      </c>
      <c r="F95" s="144">
        <v>0.09</v>
      </c>
      <c r="G95" s="145" t="e">
        <f t="shared" si="27"/>
        <v>#REF!</v>
      </c>
      <c r="H95" s="144"/>
      <c r="I95" s="144" t="s">
        <v>149</v>
      </c>
    </row>
    <row r="96" spans="2:9" s="86" customFormat="1">
      <c r="B96" s="143" t="str">
        <f t="shared" si="24"/>
        <v>NOME DO SERVIÇO INVÁLIDO</v>
      </c>
      <c r="C96" s="144">
        <v>88267</v>
      </c>
      <c r="D96" s="144" t="str">
        <f t="shared" si="25"/>
        <v>NOME DO SERVIÇO INVÁLIDO</v>
      </c>
      <c r="E96" s="145" t="e">
        <f t="shared" si="26"/>
        <v>#REF!</v>
      </c>
      <c r="F96" s="144">
        <v>0.09</v>
      </c>
      <c r="G96" s="145" t="e">
        <f t="shared" si="27"/>
        <v>#REF!</v>
      </c>
      <c r="H96" s="144"/>
      <c r="I96" s="144" t="s">
        <v>149</v>
      </c>
    </row>
    <row r="97" spans="2:9" s="86" customFormat="1" ht="30" customHeight="1">
      <c r="B97" s="230" t="s">
        <v>281</v>
      </c>
      <c r="C97" s="230"/>
      <c r="D97" s="230"/>
      <c r="E97" s="230"/>
      <c r="F97" s="230"/>
      <c r="G97" s="230"/>
      <c r="H97" s="230"/>
      <c r="I97" s="151" t="s">
        <v>160</v>
      </c>
    </row>
    <row r="98" spans="2:9" s="86" customFormat="1">
      <c r="B98" s="231" t="s">
        <v>337</v>
      </c>
      <c r="C98" s="232"/>
      <c r="D98" s="232"/>
      <c r="E98" s="232"/>
      <c r="F98" s="232"/>
      <c r="G98" s="232"/>
      <c r="H98" s="232"/>
      <c r="I98" s="233"/>
    </row>
    <row r="99" spans="2:9" s="86" customFormat="1">
      <c r="B99" s="234" t="s">
        <v>329</v>
      </c>
      <c r="C99" s="235" t="s">
        <v>330</v>
      </c>
      <c r="D99" s="235" t="s">
        <v>321</v>
      </c>
      <c r="E99" s="236" t="s">
        <v>331</v>
      </c>
      <c r="F99" s="235" t="s">
        <v>332</v>
      </c>
      <c r="G99" s="235" t="s">
        <v>333</v>
      </c>
      <c r="H99" s="150" t="s">
        <v>334</v>
      </c>
      <c r="I99" s="141" t="e">
        <f>SUM(G103:G107)</f>
        <v>#REF!</v>
      </c>
    </row>
    <row r="100" spans="2:9" s="86" customFormat="1">
      <c r="B100" s="234"/>
      <c r="C100" s="235"/>
      <c r="D100" s="235"/>
      <c r="E100" s="236"/>
      <c r="F100" s="235"/>
      <c r="G100" s="235"/>
      <c r="H100" s="234" t="s">
        <v>335</v>
      </c>
      <c r="I100" s="234"/>
    </row>
    <row r="101" spans="2:9" s="86" customFormat="1" ht="48.75" customHeight="1">
      <c r="B101" s="234"/>
      <c r="C101" s="235"/>
      <c r="D101" s="235"/>
      <c r="E101" s="236"/>
      <c r="F101" s="235"/>
      <c r="G101" s="235"/>
      <c r="H101" s="149" t="s">
        <v>159</v>
      </c>
      <c r="I101" s="149" t="s">
        <v>336</v>
      </c>
    </row>
    <row r="102" spans="2:9" s="86" customFormat="1" ht="35.1" customHeight="1">
      <c r="B102" s="143" t="str">
        <f t="shared" ref="B102" si="28">IFERROR(VLOOKUP(C102,SINAPI,2,0),IFERROR(VLOOKUP(C102,SETOP,3,FALSE),"NOME DO SERVIÇO INVÁLIDO"))</f>
        <v>NOME DO SERVIÇO INVÁLIDO</v>
      </c>
      <c r="C102" s="144">
        <v>122</v>
      </c>
      <c r="D102" s="144" t="str">
        <f t="shared" ref="D102" si="29">IFERROR(VLOOKUP(C102,SINAPI,3,0),IFERROR(VLOOKUP(C102,SETOP,4,FALSE),"NOME DO SERVIÇO INVÁLIDO"))</f>
        <v>NOME DO SERVIÇO INVÁLIDO</v>
      </c>
      <c r="E102" s="145" t="e">
        <f t="shared" ref="E102:E107" si="30">IF(I102="SINAPI",VLOOKUP(C102,SINAPI,4,),VLOOKUP(C102,SETOP,5,))</f>
        <v>#REF!</v>
      </c>
      <c r="F102" s="144">
        <v>8.9999999999999993E-3</v>
      </c>
      <c r="G102" s="145" t="e">
        <f>E102*F102</f>
        <v>#REF!</v>
      </c>
      <c r="H102" s="144"/>
      <c r="I102" s="144" t="s">
        <v>149</v>
      </c>
    </row>
    <row r="103" spans="2:9" s="86" customFormat="1" ht="35.1" customHeight="1">
      <c r="B103" s="143" t="str">
        <f t="shared" ref="B103:B107" si="31">IFERROR(VLOOKUP(C103,SINAPI,2,0),IFERROR(VLOOKUP(C103,SETOP,3,FALSE),"NOME DO SERVIÇO INVÁLIDO"))</f>
        <v>NOME DO SERVIÇO INVÁLIDO</v>
      </c>
      <c r="C103" s="144">
        <v>834</v>
      </c>
      <c r="D103" s="144" t="str">
        <f t="shared" ref="D103:D107" si="32">IFERROR(VLOOKUP(C103,SINAPI,3,0),IFERROR(VLOOKUP(C103,SETOP,4,FALSE),"NOME DO SERVIÇO INVÁLIDO"))</f>
        <v>NOME DO SERVIÇO INVÁLIDO</v>
      </c>
      <c r="E103" s="145" t="e">
        <f t="shared" si="30"/>
        <v>#REF!</v>
      </c>
      <c r="F103" s="144">
        <v>1</v>
      </c>
      <c r="G103" s="145" t="e">
        <f>E103*F103</f>
        <v>#REF!</v>
      </c>
      <c r="H103" s="144"/>
      <c r="I103" s="144" t="s">
        <v>149</v>
      </c>
    </row>
    <row r="104" spans="2:9" s="86" customFormat="1" ht="35.1" customHeight="1">
      <c r="B104" s="143" t="str">
        <f t="shared" si="31"/>
        <v>NOME DO SERVIÇO INVÁLIDO</v>
      </c>
      <c r="C104" s="144">
        <v>20083</v>
      </c>
      <c r="D104" s="144" t="str">
        <f t="shared" si="32"/>
        <v>NOME DO SERVIÇO INVÁLIDO</v>
      </c>
      <c r="E104" s="145" t="e">
        <f t="shared" si="30"/>
        <v>#REF!</v>
      </c>
      <c r="F104" s="144">
        <v>1.0999999999999999E-2</v>
      </c>
      <c r="G104" s="145" t="e">
        <f>E104*F104</f>
        <v>#REF!</v>
      </c>
      <c r="H104" s="144"/>
      <c r="I104" s="144" t="s">
        <v>149</v>
      </c>
    </row>
    <row r="105" spans="2:9" s="86" customFormat="1" ht="35.1" customHeight="1">
      <c r="B105" s="143" t="str">
        <f t="shared" si="31"/>
        <v>NOME DO SERVIÇO INVÁLIDO</v>
      </c>
      <c r="C105" s="144">
        <v>38383</v>
      </c>
      <c r="D105" s="144" t="str">
        <f t="shared" si="32"/>
        <v>NOME DO SERVIÇO INVÁLIDO</v>
      </c>
      <c r="E105" s="145" t="e">
        <f t="shared" si="30"/>
        <v>#REF!</v>
      </c>
      <c r="F105" s="144">
        <v>0.06</v>
      </c>
      <c r="G105" s="145" t="e">
        <f t="shared" ref="G105:G107" si="33">E105*F105</f>
        <v>#REF!</v>
      </c>
      <c r="H105" s="144"/>
      <c r="I105" s="144" t="s">
        <v>149</v>
      </c>
    </row>
    <row r="106" spans="2:9" s="86" customFormat="1" ht="35.1" customHeight="1">
      <c r="B106" s="143" t="str">
        <f t="shared" si="31"/>
        <v>NOME DO SERVIÇO INVÁLIDO</v>
      </c>
      <c r="C106" s="144">
        <v>88248</v>
      </c>
      <c r="D106" s="144" t="str">
        <f t="shared" si="32"/>
        <v>NOME DO SERVIÇO INVÁLIDO</v>
      </c>
      <c r="E106" s="145" t="e">
        <f t="shared" si="30"/>
        <v>#REF!</v>
      </c>
      <c r="F106" s="144">
        <v>0.11899999999999999</v>
      </c>
      <c r="G106" s="145" t="e">
        <f t="shared" si="33"/>
        <v>#REF!</v>
      </c>
      <c r="H106" s="144"/>
      <c r="I106" s="144" t="s">
        <v>149</v>
      </c>
    </row>
    <row r="107" spans="2:9" s="86" customFormat="1">
      <c r="B107" s="143" t="str">
        <f t="shared" si="31"/>
        <v>NOME DO SERVIÇO INVÁLIDO</v>
      </c>
      <c r="C107" s="144">
        <v>88267</v>
      </c>
      <c r="D107" s="144" t="str">
        <f t="shared" si="32"/>
        <v>NOME DO SERVIÇO INVÁLIDO</v>
      </c>
      <c r="E107" s="145" t="e">
        <f t="shared" si="30"/>
        <v>#REF!</v>
      </c>
      <c r="F107" s="144">
        <v>0.11899999999999999</v>
      </c>
      <c r="G107" s="145" t="e">
        <f t="shared" si="33"/>
        <v>#REF!</v>
      </c>
      <c r="H107" s="144"/>
      <c r="I107" s="144" t="s">
        <v>149</v>
      </c>
    </row>
    <row r="108" spans="2:9" s="86" customFormat="1" ht="30" customHeight="1">
      <c r="B108" s="230" t="s">
        <v>282</v>
      </c>
      <c r="C108" s="230"/>
      <c r="D108" s="230"/>
      <c r="E108" s="230"/>
      <c r="F108" s="230"/>
      <c r="G108" s="230"/>
      <c r="H108" s="230"/>
      <c r="I108" s="151" t="s">
        <v>160</v>
      </c>
    </row>
    <row r="109" spans="2:9" s="86" customFormat="1">
      <c r="B109" s="231" t="s">
        <v>220</v>
      </c>
      <c r="C109" s="232"/>
      <c r="D109" s="232"/>
      <c r="E109" s="232"/>
      <c r="F109" s="232"/>
      <c r="G109" s="232"/>
      <c r="H109" s="232"/>
      <c r="I109" s="233"/>
    </row>
    <row r="110" spans="2:9" s="86" customFormat="1">
      <c r="B110" s="234" t="s">
        <v>329</v>
      </c>
      <c r="C110" s="235" t="s">
        <v>330</v>
      </c>
      <c r="D110" s="235" t="s">
        <v>321</v>
      </c>
      <c r="E110" s="236" t="s">
        <v>331</v>
      </c>
      <c r="F110" s="235" t="s">
        <v>332</v>
      </c>
      <c r="G110" s="235" t="s">
        <v>333</v>
      </c>
      <c r="H110" s="150" t="s">
        <v>334</v>
      </c>
      <c r="I110" s="141" t="e">
        <f>SUM(G113:G118)</f>
        <v>#REF!</v>
      </c>
    </row>
    <row r="111" spans="2:9" s="86" customFormat="1">
      <c r="B111" s="234"/>
      <c r="C111" s="235"/>
      <c r="D111" s="235"/>
      <c r="E111" s="236"/>
      <c r="F111" s="235"/>
      <c r="G111" s="235"/>
      <c r="H111" s="234" t="s">
        <v>335</v>
      </c>
      <c r="I111" s="234"/>
    </row>
    <row r="112" spans="2:9" s="86" customFormat="1" ht="48.75" customHeight="1">
      <c r="B112" s="234"/>
      <c r="C112" s="235"/>
      <c r="D112" s="235"/>
      <c r="E112" s="236"/>
      <c r="F112" s="235"/>
      <c r="G112" s="235"/>
      <c r="H112" s="149" t="s">
        <v>159</v>
      </c>
      <c r="I112" s="149" t="s">
        <v>336</v>
      </c>
    </row>
    <row r="113" spans="2:9" s="86" customFormat="1" ht="35.1" customHeight="1">
      <c r="B113" s="143" t="str">
        <f t="shared" ref="B113:B118" si="34">IFERROR(VLOOKUP(C113,SINAPI,2,0),IFERROR(VLOOKUP(C113,SETOP,3,FALSE),"NOME DO SERVIÇO INVÁLIDO"))</f>
        <v>NOME DO SERVIÇO INVÁLIDO</v>
      </c>
      <c r="C113" s="144">
        <v>122</v>
      </c>
      <c r="D113" s="144" t="str">
        <f t="shared" ref="D113:D118" si="35">IFERROR(VLOOKUP(C113,SINAPI,3,0),IFERROR(VLOOKUP(C113,SETOP,4,FALSE),"NOME DO SERVIÇO INVÁLIDO"))</f>
        <v>NOME DO SERVIÇO INVÁLIDO</v>
      </c>
      <c r="E113" s="145" t="e">
        <f t="shared" ref="E113:E118" si="36">IF(I113="SINAPI",VLOOKUP(C113,SINAPI,4,),VLOOKUP(C113,SETOP,5,))</f>
        <v>#REF!</v>
      </c>
      <c r="F113" s="144">
        <v>8.9999999999999993E-3</v>
      </c>
      <c r="G113" s="145" t="e">
        <f>E113*F113</f>
        <v>#REF!</v>
      </c>
      <c r="H113" s="144"/>
      <c r="I113" s="144" t="s">
        <v>149</v>
      </c>
    </row>
    <row r="114" spans="2:9" s="86" customFormat="1" ht="35.1" customHeight="1">
      <c r="B114" s="143" t="str">
        <f t="shared" si="34"/>
        <v>NOME DO SERVIÇO INVÁLIDO</v>
      </c>
      <c r="C114" s="144">
        <v>3538</v>
      </c>
      <c r="D114" s="144" t="str">
        <f t="shared" si="35"/>
        <v>NOME DO SERVIÇO INVÁLIDO</v>
      </c>
      <c r="E114" s="145" t="e">
        <f t="shared" si="36"/>
        <v>#REF!</v>
      </c>
      <c r="F114" s="144">
        <v>1</v>
      </c>
      <c r="G114" s="145" t="e">
        <f>E114*F114</f>
        <v>#REF!</v>
      </c>
      <c r="H114" s="144"/>
      <c r="I114" s="144" t="s">
        <v>149</v>
      </c>
    </row>
    <row r="115" spans="2:9" s="86" customFormat="1" ht="35.1" customHeight="1">
      <c r="B115" s="143" t="str">
        <f t="shared" si="34"/>
        <v>NOME DO SERVIÇO INVÁLIDO</v>
      </c>
      <c r="C115" s="144">
        <v>20083</v>
      </c>
      <c r="D115" s="144" t="str">
        <f t="shared" si="35"/>
        <v>NOME DO SERVIÇO INVÁLIDO</v>
      </c>
      <c r="E115" s="145" t="e">
        <f t="shared" si="36"/>
        <v>#REF!</v>
      </c>
      <c r="F115" s="144">
        <v>1.0999999999999999E-2</v>
      </c>
      <c r="G115" s="145" t="e">
        <f t="shared" ref="G115:G118" si="37">E115*F115</f>
        <v>#REF!</v>
      </c>
      <c r="H115" s="144"/>
      <c r="I115" s="144" t="s">
        <v>149</v>
      </c>
    </row>
    <row r="116" spans="2:9" s="86" customFormat="1" ht="35.1" customHeight="1">
      <c r="B116" s="143" t="str">
        <f t="shared" si="34"/>
        <v>NOME DO SERVIÇO INVÁLIDO</v>
      </c>
      <c r="C116" s="144">
        <v>38383</v>
      </c>
      <c r="D116" s="144" t="str">
        <f t="shared" si="35"/>
        <v>NOME DO SERVIÇO INVÁLIDO</v>
      </c>
      <c r="E116" s="145" t="e">
        <f t="shared" si="36"/>
        <v>#REF!</v>
      </c>
      <c r="F116" s="144">
        <v>0.06</v>
      </c>
      <c r="G116" s="145" t="e">
        <f t="shared" si="37"/>
        <v>#REF!</v>
      </c>
      <c r="H116" s="144"/>
      <c r="I116" s="144" t="s">
        <v>149</v>
      </c>
    </row>
    <row r="117" spans="2:9" s="86" customFormat="1" ht="35.1" customHeight="1">
      <c r="B117" s="143" t="str">
        <f t="shared" si="34"/>
        <v>NOME DO SERVIÇO INVÁLIDO</v>
      </c>
      <c r="C117" s="144">
        <v>88248</v>
      </c>
      <c r="D117" s="144" t="str">
        <f t="shared" si="35"/>
        <v>NOME DO SERVIÇO INVÁLIDO</v>
      </c>
      <c r="E117" s="145" t="e">
        <f t="shared" si="36"/>
        <v>#REF!</v>
      </c>
      <c r="F117" s="144">
        <v>0.17899999999999999</v>
      </c>
      <c r="G117" s="145" t="e">
        <f t="shared" si="37"/>
        <v>#REF!</v>
      </c>
      <c r="H117" s="144"/>
      <c r="I117" s="144" t="s">
        <v>149</v>
      </c>
    </row>
    <row r="118" spans="2:9" s="86" customFormat="1">
      <c r="B118" s="143" t="str">
        <f t="shared" si="34"/>
        <v>NOME DO SERVIÇO INVÁLIDO</v>
      </c>
      <c r="C118" s="144">
        <v>88267</v>
      </c>
      <c r="D118" s="144" t="str">
        <f t="shared" si="35"/>
        <v>NOME DO SERVIÇO INVÁLIDO</v>
      </c>
      <c r="E118" s="145" t="e">
        <f t="shared" si="36"/>
        <v>#REF!</v>
      </c>
      <c r="F118" s="144">
        <v>0.17899999999999999</v>
      </c>
      <c r="G118" s="145" t="e">
        <f t="shared" si="37"/>
        <v>#REF!</v>
      </c>
      <c r="H118" s="144"/>
      <c r="I118" s="144" t="s">
        <v>149</v>
      </c>
    </row>
    <row r="119" spans="2:9" s="86" customFormat="1" ht="30" customHeight="1">
      <c r="B119" s="230" t="s">
        <v>283</v>
      </c>
      <c r="C119" s="230"/>
      <c r="D119" s="230"/>
      <c r="E119" s="230"/>
      <c r="F119" s="230"/>
      <c r="G119" s="230"/>
      <c r="H119" s="230"/>
      <c r="I119" s="151" t="s">
        <v>160</v>
      </c>
    </row>
    <row r="120" spans="2:9" s="86" customFormat="1">
      <c r="B120" s="231" t="s">
        <v>223</v>
      </c>
      <c r="C120" s="232"/>
      <c r="D120" s="232"/>
      <c r="E120" s="232"/>
      <c r="F120" s="232"/>
      <c r="G120" s="232"/>
      <c r="H120" s="232"/>
      <c r="I120" s="233"/>
    </row>
    <row r="121" spans="2:9" s="86" customFormat="1">
      <c r="B121" s="234" t="s">
        <v>329</v>
      </c>
      <c r="C121" s="235" t="s">
        <v>330</v>
      </c>
      <c r="D121" s="235" t="s">
        <v>321</v>
      </c>
      <c r="E121" s="236" t="s">
        <v>331</v>
      </c>
      <c r="F121" s="235" t="s">
        <v>332</v>
      </c>
      <c r="G121" s="235" t="s">
        <v>333</v>
      </c>
      <c r="H121" s="150" t="s">
        <v>334</v>
      </c>
      <c r="I121" s="141" t="e">
        <f>SUM(G124:G129)</f>
        <v>#REF!</v>
      </c>
    </row>
    <row r="122" spans="2:9" s="86" customFormat="1">
      <c r="B122" s="234"/>
      <c r="C122" s="235"/>
      <c r="D122" s="235"/>
      <c r="E122" s="236"/>
      <c r="F122" s="235"/>
      <c r="G122" s="235"/>
      <c r="H122" s="234" t="s">
        <v>335</v>
      </c>
      <c r="I122" s="234"/>
    </row>
    <row r="123" spans="2:9" s="86" customFormat="1" ht="48.75" customHeight="1">
      <c r="B123" s="234"/>
      <c r="C123" s="235"/>
      <c r="D123" s="235"/>
      <c r="E123" s="236"/>
      <c r="F123" s="235"/>
      <c r="G123" s="235"/>
      <c r="H123" s="149" t="s">
        <v>159</v>
      </c>
      <c r="I123" s="149" t="s">
        <v>336</v>
      </c>
    </row>
    <row r="124" spans="2:9" s="86" customFormat="1" ht="35.1" customHeight="1">
      <c r="B124" s="143" t="str">
        <f t="shared" ref="B124:B129" si="38">IFERROR(VLOOKUP(C124,SINAPI,2,0),IFERROR(VLOOKUP(C124,SETOP,3,FALSE),"NOME DO SERVIÇO INVÁLIDO"))</f>
        <v>NOME DO SERVIÇO INVÁLIDO</v>
      </c>
      <c r="C124" s="144">
        <v>301</v>
      </c>
      <c r="D124" s="144" t="str">
        <f t="shared" ref="D124:D129" si="39">IFERROR(VLOOKUP(C124,SINAPI,3,0),IFERROR(VLOOKUP(C124,SETOP,4,FALSE),"NOME DO SERVIÇO INVÁLIDO"))</f>
        <v>NOME DO SERVIÇO INVÁLIDO</v>
      </c>
      <c r="E124" s="145" t="e">
        <f t="shared" ref="E124:E129" si="40">IF(I124="SINAPI",VLOOKUP(C124,SINAPI,4,),VLOOKUP(C124,SETOP,5,))</f>
        <v>#REF!</v>
      </c>
      <c r="F124" s="144">
        <v>1</v>
      </c>
      <c r="G124" s="145" t="e">
        <f>E124*F124</f>
        <v>#REF!</v>
      </c>
      <c r="H124" s="144"/>
      <c r="I124" s="144" t="s">
        <v>149</v>
      </c>
    </row>
    <row r="125" spans="2:9" s="86" customFormat="1" ht="35.1" customHeight="1">
      <c r="B125" s="143" t="str">
        <f t="shared" ref="B125" si="41">IFERROR(VLOOKUP(C125,SINAPI,2,0),IFERROR(VLOOKUP(C125,SETOP,3,FALSE),"NOME DO SERVIÇO INVÁLIDO"))</f>
        <v>NOME DO SERVIÇO INVÁLIDO</v>
      </c>
      <c r="C125" s="144">
        <v>297</v>
      </c>
      <c r="D125" s="144" t="str">
        <f t="shared" ref="D125" si="42">IFERROR(VLOOKUP(C125,SINAPI,3,0),IFERROR(VLOOKUP(C125,SETOP,4,FALSE),"NOME DO SERVIÇO INVÁLIDO"))</f>
        <v>NOME DO SERVIÇO INVÁLIDO</v>
      </c>
      <c r="E125" s="145" t="e">
        <f t="shared" si="40"/>
        <v>#REF!</v>
      </c>
      <c r="F125" s="144">
        <v>1</v>
      </c>
      <c r="G125" s="145" t="e">
        <f>E125*F125</f>
        <v>#REF!</v>
      </c>
      <c r="H125" s="144"/>
      <c r="I125" s="144" t="s">
        <v>149</v>
      </c>
    </row>
    <row r="126" spans="2:9" s="86" customFormat="1" ht="35.1" customHeight="1">
      <c r="B126" s="143" t="str">
        <f t="shared" si="38"/>
        <v>NOME DO SERVIÇO INVÁLIDO</v>
      </c>
      <c r="C126" s="144">
        <v>3661</v>
      </c>
      <c r="D126" s="144" t="str">
        <f t="shared" si="39"/>
        <v>NOME DO SERVIÇO INVÁLIDO</v>
      </c>
      <c r="E126" s="145" t="e">
        <f t="shared" si="40"/>
        <v>#REF!</v>
      </c>
      <c r="F126" s="144">
        <v>1</v>
      </c>
      <c r="G126" s="145" t="e">
        <f>E126*F126</f>
        <v>#REF!</v>
      </c>
      <c r="H126" s="144"/>
      <c r="I126" s="144" t="s">
        <v>149</v>
      </c>
    </row>
    <row r="127" spans="2:9" s="86" customFormat="1" ht="35.1" customHeight="1">
      <c r="B127" s="143" t="str">
        <f t="shared" si="38"/>
        <v>NOME DO SERVIÇO INVÁLIDO</v>
      </c>
      <c r="C127" s="144">
        <v>20078</v>
      </c>
      <c r="D127" s="144" t="str">
        <f t="shared" si="39"/>
        <v>NOME DO SERVIÇO INVÁLIDO</v>
      </c>
      <c r="E127" s="145" t="e">
        <f t="shared" si="40"/>
        <v>#REF!</v>
      </c>
      <c r="F127" s="144">
        <v>0.06</v>
      </c>
      <c r="G127" s="145" t="e">
        <f t="shared" ref="G127:G129" si="43">E127*F127</f>
        <v>#REF!</v>
      </c>
      <c r="H127" s="144"/>
      <c r="I127" s="144" t="s">
        <v>149</v>
      </c>
    </row>
    <row r="128" spans="2:9" s="86" customFormat="1" ht="35.1" customHeight="1">
      <c r="B128" s="143" t="str">
        <f t="shared" si="38"/>
        <v>NOME DO SERVIÇO INVÁLIDO</v>
      </c>
      <c r="C128" s="144">
        <v>88248</v>
      </c>
      <c r="D128" s="144" t="str">
        <f t="shared" si="39"/>
        <v>NOME DO SERVIÇO INVÁLIDO</v>
      </c>
      <c r="E128" s="145" t="e">
        <f t="shared" si="40"/>
        <v>#REF!</v>
      </c>
      <c r="F128" s="144">
        <v>0.11</v>
      </c>
      <c r="G128" s="145" t="e">
        <f t="shared" si="43"/>
        <v>#REF!</v>
      </c>
      <c r="H128" s="144"/>
      <c r="I128" s="144" t="s">
        <v>149</v>
      </c>
    </row>
    <row r="129" spans="2:9" s="86" customFormat="1">
      <c r="B129" s="143" t="str">
        <f t="shared" si="38"/>
        <v>NOME DO SERVIÇO INVÁLIDO</v>
      </c>
      <c r="C129" s="144">
        <v>88267</v>
      </c>
      <c r="D129" s="144" t="str">
        <f t="shared" si="39"/>
        <v>NOME DO SERVIÇO INVÁLIDO</v>
      </c>
      <c r="E129" s="145" t="e">
        <f t="shared" si="40"/>
        <v>#REF!</v>
      </c>
      <c r="F129" s="144">
        <v>0.11</v>
      </c>
      <c r="G129" s="145" t="e">
        <f t="shared" si="43"/>
        <v>#REF!</v>
      </c>
      <c r="H129" s="144"/>
      <c r="I129" s="144" t="s">
        <v>149</v>
      </c>
    </row>
    <row r="130" spans="2:9" s="86" customFormat="1" ht="30" customHeight="1">
      <c r="B130" s="230" t="s">
        <v>284</v>
      </c>
      <c r="C130" s="230"/>
      <c r="D130" s="230"/>
      <c r="E130" s="230"/>
      <c r="F130" s="230"/>
      <c r="G130" s="230"/>
      <c r="H130" s="230"/>
      <c r="I130" s="151" t="s">
        <v>160</v>
      </c>
    </row>
    <row r="131" spans="2:9" s="86" customFormat="1">
      <c r="B131" s="231" t="s">
        <v>224</v>
      </c>
      <c r="C131" s="232"/>
      <c r="D131" s="232"/>
      <c r="E131" s="232"/>
      <c r="F131" s="232"/>
      <c r="G131" s="232"/>
      <c r="H131" s="232"/>
      <c r="I131" s="233"/>
    </row>
    <row r="132" spans="2:9" s="86" customFormat="1">
      <c r="B132" s="234" t="s">
        <v>329</v>
      </c>
      <c r="C132" s="235" t="s">
        <v>330</v>
      </c>
      <c r="D132" s="235" t="s">
        <v>321</v>
      </c>
      <c r="E132" s="236" t="s">
        <v>331</v>
      </c>
      <c r="F132" s="235" t="s">
        <v>332</v>
      </c>
      <c r="G132" s="235" t="s">
        <v>333</v>
      </c>
      <c r="H132" s="150" t="s">
        <v>334</v>
      </c>
      <c r="I132" s="141" t="e">
        <f>SUM(G135:G140)</f>
        <v>#REF!</v>
      </c>
    </row>
    <row r="133" spans="2:9" s="86" customFormat="1">
      <c r="B133" s="234"/>
      <c r="C133" s="235"/>
      <c r="D133" s="235"/>
      <c r="E133" s="236"/>
      <c r="F133" s="235"/>
      <c r="G133" s="235"/>
      <c r="H133" s="234" t="s">
        <v>335</v>
      </c>
      <c r="I133" s="234"/>
    </row>
    <row r="134" spans="2:9" s="86" customFormat="1" ht="48.75" customHeight="1">
      <c r="B134" s="234"/>
      <c r="C134" s="235"/>
      <c r="D134" s="235"/>
      <c r="E134" s="236"/>
      <c r="F134" s="235"/>
      <c r="G134" s="235"/>
      <c r="H134" s="149" t="s">
        <v>159</v>
      </c>
      <c r="I134" s="149" t="s">
        <v>336</v>
      </c>
    </row>
    <row r="135" spans="2:9" s="86" customFormat="1" ht="35.1" customHeight="1">
      <c r="B135" s="143" t="str">
        <f t="shared" ref="B135:B140" si="44">IFERROR(VLOOKUP(C135,SINAPI,2,0),IFERROR(VLOOKUP(C135,SETOP,3,FALSE),"NOME DO SERVIÇO INVÁLIDO"))</f>
        <v>NOME DO SERVIÇO INVÁLIDO</v>
      </c>
      <c r="C135" s="144">
        <v>301</v>
      </c>
      <c r="D135" s="144" t="str">
        <f t="shared" ref="D135:D140" si="45">IFERROR(VLOOKUP(C135,SINAPI,3,0),IFERROR(VLOOKUP(C135,SETOP,4,FALSE),"NOME DO SERVIÇO INVÁLIDO"))</f>
        <v>NOME DO SERVIÇO INVÁLIDO</v>
      </c>
      <c r="E135" s="145" t="e">
        <f t="shared" ref="E135:E140" si="46">IF(I135="SINAPI",VLOOKUP(C135,SINAPI,4,),VLOOKUP(C135,SETOP,5,))</f>
        <v>#REF!</v>
      </c>
      <c r="F135" s="144">
        <v>1</v>
      </c>
      <c r="G135" s="145" t="e">
        <f>E135*F135</f>
        <v>#REF!</v>
      </c>
      <c r="H135" s="144"/>
      <c r="I135" s="144" t="s">
        <v>149</v>
      </c>
    </row>
    <row r="136" spans="2:9" s="86" customFormat="1" ht="35.1" customHeight="1">
      <c r="B136" s="143" t="str">
        <f t="shared" ref="B136" si="47">IFERROR(VLOOKUP(C136,SINAPI,2,0),IFERROR(VLOOKUP(C136,SETOP,3,FALSE),"NOME DO SERVIÇO INVÁLIDO"))</f>
        <v>NOME DO SERVIÇO INVÁLIDO</v>
      </c>
      <c r="C136" s="144">
        <v>20085</v>
      </c>
      <c r="D136" s="144" t="str">
        <f t="shared" ref="D136" si="48">IFERROR(VLOOKUP(C136,SINAPI,3,0),IFERROR(VLOOKUP(C136,SETOP,4,FALSE),"NOME DO SERVIÇO INVÁLIDO"))</f>
        <v>NOME DO SERVIÇO INVÁLIDO</v>
      </c>
      <c r="E136" s="145" t="e">
        <f t="shared" si="46"/>
        <v>#REF!</v>
      </c>
      <c r="F136" s="144">
        <v>1</v>
      </c>
      <c r="G136" s="145" t="e">
        <f>E136*F136</f>
        <v>#REF!</v>
      </c>
      <c r="H136" s="144"/>
      <c r="I136" s="144" t="s">
        <v>149</v>
      </c>
    </row>
    <row r="137" spans="2:9" s="86" customFormat="1" ht="35.1" customHeight="1">
      <c r="B137" s="143" t="str">
        <f t="shared" si="44"/>
        <v>NOME DO SERVIÇO INVÁLIDO</v>
      </c>
      <c r="C137" s="144">
        <v>11655</v>
      </c>
      <c r="D137" s="144" t="str">
        <f t="shared" si="45"/>
        <v>NOME DO SERVIÇO INVÁLIDO</v>
      </c>
      <c r="E137" s="145" t="e">
        <f t="shared" si="46"/>
        <v>#REF!</v>
      </c>
      <c r="F137" s="144">
        <v>1</v>
      </c>
      <c r="G137" s="145" t="e">
        <f>E137*F137</f>
        <v>#REF!</v>
      </c>
      <c r="H137" s="144"/>
      <c r="I137" s="144" t="s">
        <v>149</v>
      </c>
    </row>
    <row r="138" spans="2:9" s="86" customFormat="1" ht="35.1" customHeight="1">
      <c r="B138" s="143" t="str">
        <f t="shared" si="44"/>
        <v>NOME DO SERVIÇO INVÁLIDO</v>
      </c>
      <c r="C138" s="144">
        <v>20078</v>
      </c>
      <c r="D138" s="144" t="str">
        <f t="shared" si="45"/>
        <v>NOME DO SERVIÇO INVÁLIDO</v>
      </c>
      <c r="E138" s="145" t="e">
        <f t="shared" si="46"/>
        <v>#REF!</v>
      </c>
      <c r="F138" s="144">
        <v>9.1999999999999998E-2</v>
      </c>
      <c r="G138" s="145" t="e">
        <f t="shared" ref="G138:G140" si="49">E138*F138</f>
        <v>#REF!</v>
      </c>
      <c r="H138" s="144"/>
      <c r="I138" s="144" t="s">
        <v>149</v>
      </c>
    </row>
    <row r="139" spans="2:9" s="86" customFormat="1" ht="35.1" customHeight="1">
      <c r="B139" s="143" t="str">
        <f t="shared" si="44"/>
        <v>NOME DO SERVIÇO INVÁLIDO</v>
      </c>
      <c r="C139" s="144">
        <v>88248</v>
      </c>
      <c r="D139" s="144" t="str">
        <f t="shared" si="45"/>
        <v>NOME DO SERVIÇO INVÁLIDO</v>
      </c>
      <c r="E139" s="145" t="e">
        <f t="shared" si="46"/>
        <v>#REF!</v>
      </c>
      <c r="F139" s="144">
        <v>0.33</v>
      </c>
      <c r="G139" s="145" t="e">
        <f t="shared" si="49"/>
        <v>#REF!</v>
      </c>
      <c r="H139" s="144"/>
      <c r="I139" s="144" t="s">
        <v>149</v>
      </c>
    </row>
    <row r="140" spans="2:9" s="86" customFormat="1">
      <c r="B140" s="143" t="str">
        <f t="shared" si="44"/>
        <v>NOME DO SERVIÇO INVÁLIDO</v>
      </c>
      <c r="C140" s="144">
        <v>88267</v>
      </c>
      <c r="D140" s="144" t="str">
        <f t="shared" si="45"/>
        <v>NOME DO SERVIÇO INVÁLIDO</v>
      </c>
      <c r="E140" s="145" t="e">
        <f t="shared" si="46"/>
        <v>#REF!</v>
      </c>
      <c r="F140" s="144">
        <v>0.33</v>
      </c>
      <c r="G140" s="145" t="e">
        <f t="shared" si="49"/>
        <v>#REF!</v>
      </c>
      <c r="H140" s="144"/>
      <c r="I140" s="144" t="s">
        <v>149</v>
      </c>
    </row>
    <row r="141" spans="2:9" s="86" customFormat="1" ht="30" customHeight="1">
      <c r="B141" s="230" t="s">
        <v>285</v>
      </c>
      <c r="C141" s="230"/>
      <c r="D141" s="230"/>
      <c r="E141" s="230"/>
      <c r="F141" s="230"/>
      <c r="G141" s="230"/>
      <c r="H141" s="230"/>
      <c r="I141" s="151" t="s">
        <v>160</v>
      </c>
    </row>
    <row r="142" spans="2:9" s="86" customFormat="1">
      <c r="B142" s="231" t="s">
        <v>338</v>
      </c>
      <c r="C142" s="232"/>
      <c r="D142" s="232"/>
      <c r="E142" s="232"/>
      <c r="F142" s="232"/>
      <c r="G142" s="232"/>
      <c r="H142" s="232"/>
      <c r="I142" s="233"/>
    </row>
    <row r="143" spans="2:9" s="86" customFormat="1">
      <c r="B143" s="234" t="s">
        <v>329</v>
      </c>
      <c r="C143" s="235" t="s">
        <v>330</v>
      </c>
      <c r="D143" s="235" t="s">
        <v>321</v>
      </c>
      <c r="E143" s="236" t="s">
        <v>331</v>
      </c>
      <c r="F143" s="235" t="s">
        <v>332</v>
      </c>
      <c r="G143" s="235" t="s">
        <v>333</v>
      </c>
      <c r="H143" s="150" t="s">
        <v>334</v>
      </c>
      <c r="I143" s="141" t="e">
        <f>SUM(G146:G151)</f>
        <v>#REF!</v>
      </c>
    </row>
    <row r="144" spans="2:9" s="86" customFormat="1">
      <c r="B144" s="234"/>
      <c r="C144" s="235"/>
      <c r="D144" s="235"/>
      <c r="E144" s="236"/>
      <c r="F144" s="235"/>
      <c r="G144" s="235"/>
      <c r="H144" s="234" t="s">
        <v>335</v>
      </c>
      <c r="I144" s="234"/>
    </row>
    <row r="145" spans="2:9" s="86" customFormat="1" ht="48.75" customHeight="1">
      <c r="B145" s="234"/>
      <c r="C145" s="235"/>
      <c r="D145" s="235"/>
      <c r="E145" s="236"/>
      <c r="F145" s="235"/>
      <c r="G145" s="235"/>
      <c r="H145" s="149" t="s">
        <v>159</v>
      </c>
      <c r="I145" s="149" t="s">
        <v>336</v>
      </c>
    </row>
    <row r="146" spans="2:9" s="86" customFormat="1" ht="35.1" customHeight="1">
      <c r="B146" s="143" t="str">
        <f t="shared" ref="B146:B151" si="50">IFERROR(VLOOKUP(C146,SINAPI,2,0),IFERROR(VLOOKUP(C146,SETOP,3,FALSE),"NOME DO SERVIÇO INVÁLIDO"))</f>
        <v>NOME DO SERVIÇO INVÁLIDO</v>
      </c>
      <c r="C146" s="144">
        <v>298</v>
      </c>
      <c r="D146" s="144" t="str">
        <f t="shared" ref="D146:D151" si="51">IFERROR(VLOOKUP(C146,SINAPI,3,0),IFERROR(VLOOKUP(C146,SETOP,4,FALSE),"NOME DO SERVIÇO INVÁLIDO"))</f>
        <v>NOME DO SERVIÇO INVÁLIDO</v>
      </c>
      <c r="E146" s="145" t="e">
        <f t="shared" ref="E146:E151" si="52">IF(I146="SINAPI",VLOOKUP(C146,SINAPI,4,),VLOOKUP(C146,SETOP,5,))</f>
        <v>#REF!</v>
      </c>
      <c r="F146" s="144">
        <v>1</v>
      </c>
      <c r="G146" s="145" t="e">
        <f>E146*F146</f>
        <v>#REF!</v>
      </c>
      <c r="H146" s="144"/>
      <c r="I146" s="144" t="s">
        <v>149</v>
      </c>
    </row>
    <row r="147" spans="2:9" s="86" customFormat="1" ht="35.1" customHeight="1">
      <c r="B147" s="143" t="str">
        <f t="shared" si="50"/>
        <v>NOME DO SERVIÇO INVÁLIDO</v>
      </c>
      <c r="C147" s="144">
        <v>20085</v>
      </c>
      <c r="D147" s="144" t="str">
        <f t="shared" si="51"/>
        <v>NOME DO SERVIÇO INVÁLIDO</v>
      </c>
      <c r="E147" s="145" t="e">
        <f t="shared" si="52"/>
        <v>#REF!</v>
      </c>
      <c r="F147" s="144">
        <v>1</v>
      </c>
      <c r="G147" s="145" t="e">
        <f>E147*F147</f>
        <v>#REF!</v>
      </c>
      <c r="H147" s="144"/>
      <c r="I147" s="144" t="s">
        <v>149</v>
      </c>
    </row>
    <row r="148" spans="2:9" s="86" customFormat="1" ht="35.1" customHeight="1">
      <c r="B148" s="143" t="str">
        <f t="shared" si="50"/>
        <v>NOME DO SERVIÇO INVÁLIDO</v>
      </c>
      <c r="C148" s="144">
        <v>11657</v>
      </c>
      <c r="D148" s="144" t="str">
        <f t="shared" si="51"/>
        <v>NOME DO SERVIÇO INVÁLIDO</v>
      </c>
      <c r="E148" s="145" t="e">
        <f t="shared" si="52"/>
        <v>#REF!</v>
      </c>
      <c r="F148" s="144">
        <v>1</v>
      </c>
      <c r="G148" s="145" t="e">
        <f>E148*F148</f>
        <v>#REF!</v>
      </c>
      <c r="H148" s="144"/>
      <c r="I148" s="144" t="s">
        <v>149</v>
      </c>
    </row>
    <row r="149" spans="2:9" s="86" customFormat="1" ht="35.1" customHeight="1">
      <c r="B149" s="143" t="str">
        <f t="shared" si="50"/>
        <v>NOME DO SERVIÇO INVÁLIDO</v>
      </c>
      <c r="C149" s="144">
        <v>20078</v>
      </c>
      <c r="D149" s="144" t="str">
        <f t="shared" si="51"/>
        <v>NOME DO SERVIÇO INVÁLIDO</v>
      </c>
      <c r="E149" s="145" t="e">
        <f t="shared" si="52"/>
        <v>#REF!</v>
      </c>
      <c r="F149" s="144">
        <v>0.06</v>
      </c>
      <c r="G149" s="145" t="e">
        <f t="shared" ref="G149:G151" si="53">E149*F149</f>
        <v>#REF!</v>
      </c>
      <c r="H149" s="144"/>
      <c r="I149" s="144" t="s">
        <v>149</v>
      </c>
    </row>
    <row r="150" spans="2:9" s="86" customFormat="1" ht="35.1" customHeight="1">
      <c r="B150" s="143" t="str">
        <f t="shared" si="50"/>
        <v>NOME DO SERVIÇO INVÁLIDO</v>
      </c>
      <c r="C150" s="144">
        <v>88248</v>
      </c>
      <c r="D150" s="144" t="str">
        <f t="shared" si="51"/>
        <v>NOME DO SERVIÇO INVÁLIDO</v>
      </c>
      <c r="E150" s="145" t="e">
        <f t="shared" si="52"/>
        <v>#REF!</v>
      </c>
      <c r="F150" s="144">
        <v>0.25</v>
      </c>
      <c r="G150" s="145" t="e">
        <f t="shared" si="53"/>
        <v>#REF!</v>
      </c>
      <c r="H150" s="144"/>
      <c r="I150" s="144" t="s">
        <v>149</v>
      </c>
    </row>
    <row r="151" spans="2:9" s="86" customFormat="1">
      <c r="B151" s="143" t="str">
        <f t="shared" si="50"/>
        <v>NOME DO SERVIÇO INVÁLIDO</v>
      </c>
      <c r="C151" s="144">
        <v>88267</v>
      </c>
      <c r="D151" s="144" t="str">
        <f t="shared" si="51"/>
        <v>NOME DO SERVIÇO INVÁLIDO</v>
      </c>
      <c r="E151" s="145" t="e">
        <f t="shared" si="52"/>
        <v>#REF!</v>
      </c>
      <c r="F151" s="144">
        <v>0.25</v>
      </c>
      <c r="G151" s="145" t="e">
        <f t="shared" si="53"/>
        <v>#REF!</v>
      </c>
      <c r="H151" s="144"/>
      <c r="I151" s="144" t="s">
        <v>149</v>
      </c>
    </row>
    <row r="152" spans="2:9" s="86" customFormat="1" ht="30" customHeight="1">
      <c r="B152" s="230" t="s">
        <v>286</v>
      </c>
      <c r="C152" s="230"/>
      <c r="D152" s="230"/>
      <c r="E152" s="230"/>
      <c r="F152" s="230"/>
      <c r="G152" s="230"/>
      <c r="H152" s="230"/>
      <c r="I152" s="151" t="s">
        <v>160</v>
      </c>
    </row>
    <row r="153" spans="2:9" s="86" customFormat="1">
      <c r="B153" s="231" t="s">
        <v>339</v>
      </c>
      <c r="C153" s="232"/>
      <c r="D153" s="232"/>
      <c r="E153" s="232"/>
      <c r="F153" s="232"/>
      <c r="G153" s="232"/>
      <c r="H153" s="232"/>
      <c r="I153" s="233"/>
    </row>
    <row r="154" spans="2:9" s="86" customFormat="1">
      <c r="B154" s="234" t="s">
        <v>329</v>
      </c>
      <c r="C154" s="235" t="s">
        <v>330</v>
      </c>
      <c r="D154" s="235" t="s">
        <v>321</v>
      </c>
      <c r="E154" s="236" t="s">
        <v>331</v>
      </c>
      <c r="F154" s="235" t="s">
        <v>332</v>
      </c>
      <c r="G154" s="235" t="s">
        <v>333</v>
      </c>
      <c r="H154" s="150" t="s">
        <v>334</v>
      </c>
      <c r="I154" s="141" t="e">
        <f>SUM(G157:G163)</f>
        <v>#VALUE!</v>
      </c>
    </row>
    <row r="155" spans="2:9" s="86" customFormat="1">
      <c r="B155" s="234"/>
      <c r="C155" s="235"/>
      <c r="D155" s="235"/>
      <c r="E155" s="236"/>
      <c r="F155" s="235"/>
      <c r="G155" s="235"/>
      <c r="H155" s="234" t="s">
        <v>335</v>
      </c>
      <c r="I155" s="234"/>
    </row>
    <row r="156" spans="2:9" s="86" customFormat="1" ht="48.75" customHeight="1">
      <c r="B156" s="234"/>
      <c r="C156" s="235"/>
      <c r="D156" s="235"/>
      <c r="E156" s="236"/>
      <c r="F156" s="235"/>
      <c r="G156" s="235"/>
      <c r="H156" s="149" t="s">
        <v>159</v>
      </c>
      <c r="I156" s="149" t="s">
        <v>336</v>
      </c>
    </row>
    <row r="157" spans="2:9" s="86" customFormat="1" ht="35.1" customHeight="1">
      <c r="B157" s="143" t="str">
        <f t="shared" ref="B157:B161" si="54">IFERROR(VLOOKUP(C157,SINAPI,2,0),IFERROR(VLOOKUP(C157,SETOP,3,FALSE),"NOME DO SERVIÇO INVÁLIDO"))</f>
        <v>NOME DO SERVIÇO INVÁLIDO</v>
      </c>
      <c r="C157" s="144">
        <v>3146</v>
      </c>
      <c r="D157" s="144" t="str">
        <f t="shared" ref="D157:D161" si="55">IFERROR(VLOOKUP(C157,SINAPI,3,0),IFERROR(VLOOKUP(C157,SETOP,4,FALSE),"NOME DO SERVIÇO INVÁLIDO"))</f>
        <v>NOME DO SERVIÇO INVÁLIDO</v>
      </c>
      <c r="E157" s="145" t="str">
        <f t="shared" ref="E157:E161" si="56">IFERROR(VLOOKUP(C157,SINAPI,4,0),IFERROR(VLOOKUP(C157,SETOP,5,FALSE),"NOME DO SERVIÇO INVÁLIDO"))</f>
        <v>NOME DO SERVIÇO INVÁLIDO</v>
      </c>
      <c r="F157" s="144">
        <v>7.5999999999999998E-2</v>
      </c>
      <c r="G157" s="145" t="e">
        <f>E157*F157</f>
        <v>#VALUE!</v>
      </c>
      <c r="H157" s="144"/>
      <c r="I157" s="144" t="s">
        <v>149</v>
      </c>
    </row>
    <row r="158" spans="2:9" s="86" customFormat="1" ht="35.1" customHeight="1">
      <c r="B158" s="143" t="str">
        <f t="shared" si="54"/>
        <v>NOME DO SERVIÇO INVÁLIDO</v>
      </c>
      <c r="C158" s="144">
        <v>4351</v>
      </c>
      <c r="D158" s="144" t="str">
        <f t="shared" si="55"/>
        <v>NOME DO SERVIÇO INVÁLIDO</v>
      </c>
      <c r="E158" s="145" t="str">
        <f t="shared" si="56"/>
        <v>NOME DO SERVIÇO INVÁLIDO</v>
      </c>
      <c r="F158" s="144">
        <v>2</v>
      </c>
      <c r="G158" s="145" t="e">
        <f>E158*F158</f>
        <v>#VALUE!</v>
      </c>
      <c r="H158" s="144"/>
      <c r="I158" s="144" t="s">
        <v>149</v>
      </c>
    </row>
    <row r="159" spans="2:9" s="86" customFormat="1" ht="35.1" customHeight="1">
      <c r="B159" s="143" t="str">
        <f t="shared" si="54"/>
        <v>NOME DO SERVIÇO INVÁLIDO</v>
      </c>
      <c r="C159" s="144">
        <v>21112</v>
      </c>
      <c r="D159" s="144" t="str">
        <f t="shared" si="55"/>
        <v>NOME DO SERVIÇO INVÁLIDO</v>
      </c>
      <c r="E159" s="145" t="str">
        <f t="shared" si="56"/>
        <v>NOME DO SERVIÇO INVÁLIDO</v>
      </c>
      <c r="F159" s="144">
        <v>1</v>
      </c>
      <c r="G159" s="145" t="e">
        <f t="shared" ref="G159:G161" si="57">E159*F159</f>
        <v>#VALUE!</v>
      </c>
      <c r="H159" s="144"/>
      <c r="I159" s="144" t="s">
        <v>149</v>
      </c>
    </row>
    <row r="160" spans="2:9" s="86" customFormat="1" ht="35.1" customHeight="1">
      <c r="B160" s="143" t="str">
        <f t="shared" si="54"/>
        <v>NOME DO SERVIÇO INVÁLIDO</v>
      </c>
      <c r="C160" s="144">
        <v>10432</v>
      </c>
      <c r="D160" s="144" t="str">
        <f t="shared" si="55"/>
        <v>NOME DO SERVIÇO INVÁLIDO</v>
      </c>
      <c r="E160" s="145" t="str">
        <f t="shared" si="56"/>
        <v>NOME DO SERVIÇO INVÁLIDO</v>
      </c>
      <c r="F160" s="144">
        <v>1</v>
      </c>
      <c r="G160" s="145" t="e">
        <f t="shared" si="57"/>
        <v>#VALUE!</v>
      </c>
      <c r="H160" s="144"/>
      <c r="I160" s="144" t="s">
        <v>149</v>
      </c>
    </row>
    <row r="161" spans="2:9" s="86" customFormat="1" ht="48.75" customHeight="1">
      <c r="B161" s="143" t="str">
        <f t="shared" si="54"/>
        <v>NOME DO SERVIÇO INVÁLIDO</v>
      </c>
      <c r="C161" s="144">
        <v>11683</v>
      </c>
      <c r="D161" s="144" t="str">
        <f t="shared" si="55"/>
        <v>NOME DO SERVIÇO INVÁLIDO</v>
      </c>
      <c r="E161" s="145" t="str">
        <f t="shared" si="56"/>
        <v>NOME DO SERVIÇO INVÁLIDO</v>
      </c>
      <c r="F161" s="144">
        <v>1</v>
      </c>
      <c r="G161" s="145" t="e">
        <f t="shared" si="57"/>
        <v>#VALUE!</v>
      </c>
      <c r="H161" s="144"/>
      <c r="I161" s="144" t="s">
        <v>149</v>
      </c>
    </row>
    <row r="162" spans="2:9" s="86" customFormat="1" ht="35.1" customHeight="1">
      <c r="B162" s="143" t="str">
        <f t="shared" ref="B162:B163" si="58">IFERROR(VLOOKUP(C162,SINAPI,2,0),IFERROR(VLOOKUP(C162,SETOP,3,FALSE),"NOME DO SERVIÇO INVÁLIDO"))</f>
        <v>NOME DO SERVIÇO INVÁLIDO</v>
      </c>
      <c r="C162" s="144">
        <v>88248</v>
      </c>
      <c r="D162" s="144" t="str">
        <f t="shared" ref="D162:D163" si="59">IFERROR(VLOOKUP(C162,SINAPI,3,0),IFERROR(VLOOKUP(C162,SETOP,4,FALSE),"NOME DO SERVIÇO INVÁLIDO"))</f>
        <v>NOME DO SERVIÇO INVÁLIDO</v>
      </c>
      <c r="E162" s="145" t="str">
        <f t="shared" ref="E162:E163" si="60">IFERROR(VLOOKUP(C162,SINAPI,4,0),IFERROR(VLOOKUP(C162,SETOP,5,FALSE),"NOME DO SERVIÇO INVÁLIDO"))</f>
        <v>NOME DO SERVIÇO INVÁLIDO</v>
      </c>
      <c r="F162" s="144">
        <v>3.2</v>
      </c>
      <c r="G162" s="145" t="e">
        <f>E162*F162</f>
        <v>#VALUE!</v>
      </c>
      <c r="H162" s="144"/>
      <c r="I162" s="144" t="s">
        <v>149</v>
      </c>
    </row>
    <row r="163" spans="2:9" s="86" customFormat="1" ht="35.1" customHeight="1">
      <c r="B163" s="143" t="str">
        <f t="shared" si="58"/>
        <v>NOME DO SERVIÇO INVÁLIDO</v>
      </c>
      <c r="C163" s="144">
        <v>88267</v>
      </c>
      <c r="D163" s="144" t="str">
        <f t="shared" si="59"/>
        <v>NOME DO SERVIÇO INVÁLIDO</v>
      </c>
      <c r="E163" s="145" t="str">
        <f t="shared" si="60"/>
        <v>NOME DO SERVIÇO INVÁLIDO</v>
      </c>
      <c r="F163" s="144">
        <v>3.2</v>
      </c>
      <c r="G163" s="145" t="e">
        <f>E163*F163</f>
        <v>#VALUE!</v>
      </c>
      <c r="H163" s="144"/>
      <c r="I163" s="144" t="s">
        <v>149</v>
      </c>
    </row>
    <row r="164" spans="2:9" s="86" customFormat="1" ht="30" customHeight="1">
      <c r="B164" s="230" t="s">
        <v>287</v>
      </c>
      <c r="C164" s="230"/>
      <c r="D164" s="230"/>
      <c r="E164" s="230"/>
      <c r="F164" s="230"/>
      <c r="G164" s="230"/>
      <c r="H164" s="230"/>
      <c r="I164" s="151" t="s">
        <v>160</v>
      </c>
    </row>
    <row r="165" spans="2:9" s="86" customFormat="1">
      <c r="B165" s="231" t="s">
        <v>218</v>
      </c>
      <c r="C165" s="232"/>
      <c r="D165" s="232"/>
      <c r="E165" s="232"/>
      <c r="F165" s="232"/>
      <c r="G165" s="232"/>
      <c r="H165" s="232"/>
      <c r="I165" s="233"/>
    </row>
    <row r="166" spans="2:9" s="86" customFormat="1">
      <c r="B166" s="234" t="s">
        <v>329</v>
      </c>
      <c r="C166" s="235" t="s">
        <v>330</v>
      </c>
      <c r="D166" s="235" t="s">
        <v>321</v>
      </c>
      <c r="E166" s="236" t="s">
        <v>331</v>
      </c>
      <c r="F166" s="235" t="s">
        <v>332</v>
      </c>
      <c r="G166" s="235" t="s">
        <v>333</v>
      </c>
      <c r="H166" s="150" t="s">
        <v>334</v>
      </c>
      <c r="I166" s="141" t="e">
        <f>SUM(G169:G172)</f>
        <v>#VALUE!</v>
      </c>
    </row>
    <row r="167" spans="2:9" s="86" customFormat="1">
      <c r="B167" s="234"/>
      <c r="C167" s="235"/>
      <c r="D167" s="235"/>
      <c r="E167" s="236"/>
      <c r="F167" s="235"/>
      <c r="G167" s="235"/>
      <c r="H167" s="234" t="s">
        <v>335</v>
      </c>
      <c r="I167" s="234"/>
    </row>
    <row r="168" spans="2:9" s="86" customFormat="1" ht="48.75" customHeight="1">
      <c r="B168" s="234"/>
      <c r="C168" s="235"/>
      <c r="D168" s="235"/>
      <c r="E168" s="236"/>
      <c r="F168" s="235"/>
      <c r="G168" s="235"/>
      <c r="H168" s="149" t="s">
        <v>159</v>
      </c>
      <c r="I168" s="149" t="s">
        <v>336</v>
      </c>
    </row>
    <row r="169" spans="2:9" s="86" customFormat="1" ht="48.75" customHeight="1">
      <c r="B169" s="143" t="s">
        <v>340</v>
      </c>
      <c r="C169" s="144" t="s">
        <v>289</v>
      </c>
      <c r="D169" s="144" t="s">
        <v>160</v>
      </c>
      <c r="E169" s="145">
        <v>439.9</v>
      </c>
      <c r="F169" s="144">
        <v>1</v>
      </c>
      <c r="G169" s="145">
        <f>E169*F169</f>
        <v>439.9</v>
      </c>
      <c r="H169" s="144" t="s">
        <v>161</v>
      </c>
      <c r="I169" s="144"/>
    </row>
    <row r="170" spans="2:9" s="86" customFormat="1" ht="35.1" customHeight="1">
      <c r="B170" s="143" t="s">
        <v>341</v>
      </c>
      <c r="C170" s="144" t="s">
        <v>290</v>
      </c>
      <c r="D170" s="144" t="s">
        <v>160</v>
      </c>
      <c r="E170" s="145">
        <v>166.99</v>
      </c>
      <c r="F170" s="144">
        <v>1</v>
      </c>
      <c r="G170" s="145">
        <f>E170*F170</f>
        <v>166.99</v>
      </c>
      <c r="H170" s="144" t="s">
        <v>161</v>
      </c>
      <c r="I170" s="144"/>
    </row>
    <row r="171" spans="2:9" s="86" customFormat="1" ht="35.1" customHeight="1">
      <c r="B171" s="143" t="str">
        <f t="shared" ref="B171:B172" si="61">IFERROR(VLOOKUP(C171,SINAPI,2,0),IFERROR(VLOOKUP(C171,SETOP,3,FALSE),"NOME DO SERVIÇO INVÁLIDO"))</f>
        <v>NOME DO SERVIÇO INVÁLIDO</v>
      </c>
      <c r="C171" s="144">
        <v>88267</v>
      </c>
      <c r="D171" s="144" t="str">
        <f t="shared" ref="D171:D172" si="62">IFERROR(VLOOKUP(C171,SINAPI,3,0),IFERROR(VLOOKUP(C171,SETOP,4,FALSE),"NOME DO SERVIÇO INVÁLIDO"))</f>
        <v>NOME DO SERVIÇO INVÁLIDO</v>
      </c>
      <c r="E171" s="145" t="str">
        <f t="shared" ref="E171:E172" si="63">IFERROR(VLOOKUP(C171,SINAPI,4,0),IFERROR(VLOOKUP(C171,SETOP,5,FALSE),"NOME DO SERVIÇO INVÁLIDO"))</f>
        <v>NOME DO SERVIÇO INVÁLIDO</v>
      </c>
      <c r="F171" s="144">
        <v>0.78</v>
      </c>
      <c r="G171" s="145" t="e">
        <f>E171*F171</f>
        <v>#VALUE!</v>
      </c>
      <c r="H171" s="144"/>
      <c r="I171" s="144" t="s">
        <v>149</v>
      </c>
    </row>
    <row r="172" spans="2:9" s="86" customFormat="1">
      <c r="B172" s="143" t="str">
        <f t="shared" si="61"/>
        <v>NOME DO SERVIÇO INVÁLIDO</v>
      </c>
      <c r="C172" s="144">
        <v>88316</v>
      </c>
      <c r="D172" s="144" t="str">
        <f t="shared" si="62"/>
        <v>NOME DO SERVIÇO INVÁLIDO</v>
      </c>
      <c r="E172" s="145" t="str">
        <f t="shared" si="63"/>
        <v>NOME DO SERVIÇO INVÁLIDO</v>
      </c>
      <c r="F172" s="144">
        <v>0.44</v>
      </c>
      <c r="G172" s="145" t="e">
        <f t="shared" ref="G172" si="64">E172*F172</f>
        <v>#VALUE!</v>
      </c>
      <c r="H172" s="144"/>
      <c r="I172" s="144" t="s">
        <v>149</v>
      </c>
    </row>
    <row r="173" spans="2:9" s="86" customFormat="1" ht="30" customHeight="1">
      <c r="B173" s="230" t="s">
        <v>288</v>
      </c>
      <c r="C173" s="230"/>
      <c r="D173" s="230"/>
      <c r="E173" s="230"/>
      <c r="F173" s="230"/>
      <c r="G173" s="230"/>
      <c r="H173" s="230"/>
      <c r="I173" s="151" t="s">
        <v>160</v>
      </c>
    </row>
    <row r="174" spans="2:9" s="86" customFormat="1">
      <c r="B174" s="231" t="s">
        <v>342</v>
      </c>
      <c r="C174" s="232"/>
      <c r="D174" s="232"/>
      <c r="E174" s="232"/>
      <c r="F174" s="232"/>
      <c r="G174" s="232"/>
      <c r="H174" s="232"/>
      <c r="I174" s="233"/>
    </row>
    <row r="175" spans="2:9" s="86" customFormat="1">
      <c r="B175" s="234" t="s">
        <v>329</v>
      </c>
      <c r="C175" s="235" t="s">
        <v>330</v>
      </c>
      <c r="D175" s="235" t="s">
        <v>321</v>
      </c>
      <c r="E175" s="236" t="s">
        <v>331</v>
      </c>
      <c r="F175" s="235" t="s">
        <v>332</v>
      </c>
      <c r="G175" s="235" t="s">
        <v>333</v>
      </c>
      <c r="H175" s="150" t="s">
        <v>334</v>
      </c>
      <c r="I175" s="141" t="e">
        <f>SUM(G178:G179)</f>
        <v>#VALUE!</v>
      </c>
    </row>
    <row r="176" spans="2:9" s="86" customFormat="1">
      <c r="B176" s="234"/>
      <c r="C176" s="235"/>
      <c r="D176" s="235"/>
      <c r="E176" s="236"/>
      <c r="F176" s="235"/>
      <c r="G176" s="235"/>
      <c r="H176" s="234" t="s">
        <v>335</v>
      </c>
      <c r="I176" s="234"/>
    </row>
    <row r="177" spans="2:9" s="86" customFormat="1" ht="48.75" customHeight="1">
      <c r="B177" s="234"/>
      <c r="C177" s="235"/>
      <c r="D177" s="235"/>
      <c r="E177" s="236"/>
      <c r="F177" s="235"/>
      <c r="G177" s="235"/>
      <c r="H177" s="149" t="s">
        <v>159</v>
      </c>
      <c r="I177" s="149" t="s">
        <v>336</v>
      </c>
    </row>
    <row r="178" spans="2:9" s="86" customFormat="1" ht="35.1" customHeight="1">
      <c r="B178" s="143" t="str">
        <f t="shared" ref="B178:B179" si="65">IFERROR(VLOOKUP(C178,SINAPI,2,0),IFERROR(VLOOKUP(C178,SETOP,3,FALSE),"NOME DO SERVIÇO INVÁLIDO"))</f>
        <v>NOME DO SERVIÇO INVÁLIDO</v>
      </c>
      <c r="C178" s="144">
        <v>34665</v>
      </c>
      <c r="D178" s="144" t="str">
        <f t="shared" ref="D178:D179" si="66">IFERROR(VLOOKUP(C178,SINAPI,3,0),IFERROR(VLOOKUP(C178,SETOP,4,FALSE),"NOME DO SERVIÇO INVÁLIDO"))</f>
        <v>NOME DO SERVIÇO INVÁLIDO</v>
      </c>
      <c r="E178" s="145" t="str">
        <f t="shared" ref="E178:E179" si="67">IFERROR(VLOOKUP(C178,SINAPI,4,0),IFERROR(VLOOKUP(C178,SETOP,5,FALSE),"NOME DO SERVIÇO INVÁLIDO"))</f>
        <v>NOME DO SERVIÇO INVÁLIDO</v>
      </c>
      <c r="F178" s="144">
        <v>53.927999999999997</v>
      </c>
      <c r="G178" s="145" t="e">
        <f>E178*F178</f>
        <v>#VALUE!</v>
      </c>
      <c r="H178" s="144"/>
      <c r="I178" s="144" t="s">
        <v>149</v>
      </c>
    </row>
    <row r="179" spans="2:9" s="86" customFormat="1">
      <c r="B179" s="143" t="str">
        <f t="shared" si="65"/>
        <v>NOME DO SERVIÇO INVÁLIDO</v>
      </c>
      <c r="C179" s="144">
        <v>88273</v>
      </c>
      <c r="D179" s="144" t="str">
        <f t="shared" si="66"/>
        <v>NOME DO SERVIÇO INVÁLIDO</v>
      </c>
      <c r="E179" s="145" t="str">
        <f t="shared" si="67"/>
        <v>NOME DO SERVIÇO INVÁLIDO</v>
      </c>
      <c r="F179" s="144">
        <v>288</v>
      </c>
      <c r="G179" s="145" t="e">
        <f t="shared" ref="G179:G180" si="68">E179*F179</f>
        <v>#VALUE!</v>
      </c>
      <c r="H179" s="144"/>
      <c r="I179" s="144" t="s">
        <v>149</v>
      </c>
    </row>
    <row r="180" spans="2:9" s="86" customFormat="1">
      <c r="B180" s="143" t="str">
        <f t="shared" ref="B180" si="69">IFERROR(VLOOKUP(C180,SINAPI,2,0),IFERROR(VLOOKUP(C180,SETOP,3,FALSE),"NOME DO SERVIÇO INVÁLIDO"))</f>
        <v>NOME DO SERVIÇO INVÁLIDO</v>
      </c>
      <c r="C180" s="144">
        <v>2420</v>
      </c>
      <c r="D180" s="144" t="str">
        <f t="shared" ref="D180" si="70">IFERROR(VLOOKUP(C180,SINAPI,3,0),IFERROR(VLOOKUP(C180,SETOP,4,FALSE),"NOME DO SERVIÇO INVÁLIDO"))</f>
        <v>NOME DO SERVIÇO INVÁLIDO</v>
      </c>
      <c r="E180" s="145" t="str">
        <f t="shared" ref="E180" si="71">IFERROR(VLOOKUP(C180,SINAPI,4,0),IFERROR(VLOOKUP(C180,SETOP,5,FALSE),"NOME DO SERVIÇO INVÁLIDO"))</f>
        <v>NOME DO SERVIÇO INVÁLIDO</v>
      </c>
      <c r="F180" s="144">
        <v>28</v>
      </c>
      <c r="G180" s="145" t="e">
        <f t="shared" si="68"/>
        <v>#VALUE!</v>
      </c>
      <c r="H180" s="144"/>
      <c r="I180" s="144" t="s">
        <v>149</v>
      </c>
    </row>
    <row r="181" spans="2:9" s="86" customFormat="1"/>
    <row r="182" spans="2:9" s="86" customFormat="1"/>
    <row r="183" spans="2:9" s="86" customFormat="1" ht="30" customHeight="1">
      <c r="B183" s="230"/>
      <c r="C183" s="230"/>
      <c r="D183" s="230"/>
      <c r="E183" s="230"/>
      <c r="F183" s="230"/>
      <c r="G183" s="230"/>
      <c r="H183" s="230"/>
      <c r="I183" s="139"/>
    </row>
    <row r="184" spans="2:9" s="86" customFormat="1">
      <c r="B184" s="231"/>
      <c r="C184" s="232"/>
      <c r="D184" s="232"/>
      <c r="E184" s="232"/>
      <c r="F184" s="232"/>
      <c r="G184" s="232"/>
      <c r="H184" s="232"/>
      <c r="I184" s="233"/>
    </row>
    <row r="185" spans="2:9" s="86" customFormat="1">
      <c r="B185" s="234"/>
      <c r="C185" s="235"/>
      <c r="D185" s="235"/>
      <c r="E185" s="236"/>
      <c r="F185" s="235"/>
      <c r="G185" s="235"/>
      <c r="H185" s="140"/>
      <c r="I185" s="141"/>
    </row>
    <row r="186" spans="2:9" s="86" customFormat="1">
      <c r="B186" s="234"/>
      <c r="C186" s="235"/>
      <c r="D186" s="235"/>
      <c r="E186" s="236"/>
      <c r="F186" s="235"/>
      <c r="G186" s="235"/>
      <c r="H186" s="234"/>
      <c r="I186" s="234"/>
    </row>
    <row r="187" spans="2:9" s="86" customFormat="1" ht="48.75" customHeight="1">
      <c r="B187" s="234"/>
      <c r="C187" s="235"/>
      <c r="D187" s="235"/>
      <c r="E187" s="236"/>
      <c r="F187" s="235"/>
      <c r="G187" s="235"/>
      <c r="H187" s="142"/>
      <c r="I187" s="142"/>
    </row>
    <row r="188" spans="2:9" s="86" customFormat="1" ht="35.1" customHeight="1">
      <c r="B188" s="143"/>
      <c r="C188" s="144"/>
      <c r="D188" s="144"/>
      <c r="E188" s="145"/>
      <c r="F188" s="144"/>
      <c r="G188" s="145"/>
      <c r="H188" s="144"/>
      <c r="I188" s="144"/>
    </row>
    <row r="189" spans="2:9" s="86" customFormat="1" ht="35.1" customHeight="1">
      <c r="B189" s="143"/>
      <c r="C189" s="144"/>
      <c r="D189" s="144"/>
      <c r="E189" s="145"/>
      <c r="F189" s="144"/>
      <c r="G189" s="145"/>
      <c r="H189" s="142"/>
      <c r="I189" s="144"/>
    </row>
    <row r="190" spans="2:9" s="86" customFormat="1" ht="35.1" customHeight="1">
      <c r="B190" s="143"/>
      <c r="C190" s="144"/>
      <c r="D190" s="144"/>
      <c r="E190" s="145"/>
      <c r="F190" s="144"/>
      <c r="G190" s="145"/>
      <c r="H190" s="142"/>
      <c r="I190" s="144"/>
    </row>
    <row r="191" spans="2:9" s="86" customFormat="1">
      <c r="B191" s="143"/>
      <c r="C191" s="144"/>
      <c r="D191" s="144"/>
      <c r="E191" s="145"/>
      <c r="F191" s="144"/>
      <c r="G191" s="145"/>
      <c r="H191" s="142"/>
      <c r="I191" s="144"/>
    </row>
    <row r="192" spans="2:9" s="86" customFormat="1">
      <c r="B192" s="230"/>
      <c r="C192" s="230"/>
      <c r="D192" s="230"/>
      <c r="E192" s="230"/>
      <c r="F192" s="230"/>
      <c r="G192" s="230"/>
      <c r="H192" s="230"/>
      <c r="I192" s="139"/>
    </row>
    <row r="193" spans="2:9" s="86" customFormat="1">
      <c r="B193" s="231"/>
      <c r="C193" s="232"/>
      <c r="D193" s="232"/>
      <c r="E193" s="232"/>
      <c r="F193" s="232"/>
      <c r="G193" s="232"/>
      <c r="H193" s="232"/>
      <c r="I193" s="233"/>
    </row>
    <row r="194" spans="2:9" s="86" customFormat="1">
      <c r="B194" s="234"/>
      <c r="C194" s="235"/>
      <c r="D194" s="235"/>
      <c r="E194" s="236"/>
      <c r="F194" s="235"/>
      <c r="G194" s="235"/>
      <c r="H194" s="140"/>
      <c r="I194" s="141"/>
    </row>
    <row r="195" spans="2:9" s="86" customFormat="1" ht="35.1" customHeight="1">
      <c r="B195" s="234"/>
      <c r="C195" s="235"/>
      <c r="D195" s="235"/>
      <c r="E195" s="236"/>
      <c r="F195" s="235"/>
      <c r="G195" s="235"/>
      <c r="H195" s="234"/>
      <c r="I195" s="234"/>
    </row>
    <row r="196" spans="2:9" s="86" customFormat="1">
      <c r="B196" s="234"/>
      <c r="C196" s="235"/>
      <c r="D196" s="235"/>
      <c r="E196" s="236"/>
      <c r="F196" s="235"/>
      <c r="G196" s="235"/>
      <c r="H196" s="142"/>
      <c r="I196" s="142"/>
    </row>
    <row r="197" spans="2:9" s="86" customFormat="1">
      <c r="B197" s="143"/>
      <c r="C197" s="144"/>
      <c r="D197" s="144"/>
      <c r="E197" s="145"/>
      <c r="F197" s="144"/>
      <c r="G197" s="145"/>
      <c r="H197" s="144"/>
      <c r="I197" s="144"/>
    </row>
    <row r="198" spans="2:9" s="86" customFormat="1">
      <c r="B198" s="143"/>
      <c r="C198" s="144"/>
      <c r="D198" s="144"/>
      <c r="E198" s="145"/>
      <c r="F198" s="144"/>
      <c r="G198" s="145"/>
      <c r="H198" s="142"/>
      <c r="I198" s="144"/>
    </row>
    <row r="199" spans="2:9" s="86" customFormat="1">
      <c r="B199" s="143"/>
      <c r="C199" s="144"/>
      <c r="D199" s="144"/>
      <c r="E199" s="145"/>
      <c r="F199" s="144"/>
      <c r="G199" s="145"/>
      <c r="H199" s="142"/>
      <c r="I199" s="144"/>
    </row>
    <row r="200" spans="2:9" s="86" customFormat="1">
      <c r="B200" s="143"/>
      <c r="C200" s="144"/>
      <c r="D200" s="144"/>
      <c r="E200" s="145"/>
      <c r="F200" s="144"/>
      <c r="G200" s="145"/>
      <c r="H200" s="142"/>
      <c r="I200" s="144"/>
    </row>
    <row r="201" spans="2:9" s="86" customFormat="1">
      <c r="B201" s="230"/>
      <c r="C201" s="230"/>
      <c r="D201" s="230"/>
      <c r="E201" s="230"/>
      <c r="F201" s="230"/>
      <c r="G201" s="230"/>
      <c r="H201" s="230"/>
      <c r="I201" s="139"/>
    </row>
    <row r="202" spans="2:9" s="86" customFormat="1">
      <c r="B202" s="231"/>
      <c r="C202" s="232"/>
      <c r="D202" s="232"/>
      <c r="E202" s="232"/>
      <c r="F202" s="232"/>
      <c r="G202" s="232"/>
      <c r="H202" s="232"/>
      <c r="I202" s="233"/>
    </row>
    <row r="203" spans="2:9" s="86" customFormat="1">
      <c r="B203" s="234"/>
      <c r="C203" s="235"/>
      <c r="D203" s="235"/>
      <c r="E203" s="236"/>
      <c r="F203" s="235"/>
      <c r="G203" s="235"/>
      <c r="H203" s="140"/>
      <c r="I203" s="141"/>
    </row>
    <row r="204" spans="2:9" s="86" customFormat="1" ht="35.1" customHeight="1">
      <c r="B204" s="234"/>
      <c r="C204" s="235"/>
      <c r="D204" s="235"/>
      <c r="E204" s="236"/>
      <c r="F204" s="235"/>
      <c r="G204" s="235"/>
      <c r="H204" s="234"/>
      <c r="I204" s="234"/>
    </row>
    <row r="205" spans="2:9" s="86" customFormat="1">
      <c r="B205" s="234"/>
      <c r="C205" s="235"/>
      <c r="D205" s="235"/>
      <c r="E205" s="236"/>
      <c r="F205" s="235"/>
      <c r="G205" s="235"/>
      <c r="H205" s="142"/>
      <c r="I205" s="142"/>
    </row>
    <row r="206" spans="2:9" s="86" customFormat="1">
      <c r="B206" s="143"/>
      <c r="C206" s="144"/>
      <c r="D206" s="144"/>
      <c r="E206" s="145"/>
      <c r="F206" s="144"/>
      <c r="G206" s="145"/>
      <c r="H206" s="144"/>
      <c r="I206" s="144"/>
    </row>
    <row r="207" spans="2:9" s="86" customFormat="1">
      <c r="B207" s="143"/>
      <c r="C207" s="144"/>
      <c r="D207" s="144"/>
      <c r="E207" s="145"/>
      <c r="F207" s="144"/>
      <c r="G207" s="145"/>
      <c r="H207" s="142"/>
      <c r="I207" s="144"/>
    </row>
    <row r="208" spans="2:9" s="86" customFormat="1">
      <c r="B208" s="143"/>
      <c r="C208" s="144"/>
      <c r="D208" s="144"/>
      <c r="E208" s="145"/>
      <c r="F208" s="144"/>
      <c r="G208" s="145"/>
      <c r="H208" s="142"/>
      <c r="I208" s="144"/>
    </row>
    <row r="209" spans="2:9" s="86" customFormat="1">
      <c r="B209" s="143"/>
      <c r="C209" s="144"/>
      <c r="D209" s="144"/>
      <c r="E209" s="145"/>
      <c r="F209" s="144"/>
      <c r="G209" s="145"/>
      <c r="H209" s="142"/>
      <c r="I209" s="144"/>
    </row>
    <row r="210" spans="2:9" s="86" customFormat="1">
      <c r="B210" s="230"/>
      <c r="C210" s="230"/>
      <c r="D210" s="230"/>
      <c r="E210" s="230"/>
      <c r="F210" s="230"/>
      <c r="G210" s="230"/>
      <c r="H210" s="230"/>
      <c r="I210" s="139"/>
    </row>
    <row r="211" spans="2:9" s="86" customFormat="1">
      <c r="B211" s="231"/>
      <c r="C211" s="232"/>
      <c r="D211" s="232"/>
      <c r="E211" s="232"/>
      <c r="F211" s="232"/>
      <c r="G211" s="232"/>
      <c r="H211" s="232"/>
      <c r="I211" s="233"/>
    </row>
    <row r="212" spans="2:9" s="86" customFormat="1">
      <c r="B212" s="234"/>
      <c r="C212" s="235"/>
      <c r="D212" s="235"/>
      <c r="E212" s="236"/>
      <c r="F212" s="235"/>
      <c r="G212" s="235"/>
      <c r="H212" s="140"/>
      <c r="I212" s="141"/>
    </row>
    <row r="213" spans="2:9" s="86" customFormat="1" ht="35.1" customHeight="1">
      <c r="B213" s="234"/>
      <c r="C213" s="235"/>
      <c r="D213" s="235"/>
      <c r="E213" s="236"/>
      <c r="F213" s="235"/>
      <c r="G213" s="235"/>
      <c r="H213" s="234"/>
      <c r="I213" s="234"/>
    </row>
    <row r="214" spans="2:9" s="86" customFormat="1">
      <c r="B214" s="234"/>
      <c r="C214" s="235"/>
      <c r="D214" s="235"/>
      <c r="E214" s="236"/>
      <c r="F214" s="235"/>
      <c r="G214" s="235"/>
      <c r="H214" s="142"/>
      <c r="I214" s="142"/>
    </row>
    <row r="215" spans="2:9" s="86" customFormat="1">
      <c r="B215" s="143"/>
      <c r="C215" s="144"/>
      <c r="D215" s="144"/>
      <c r="E215" s="145"/>
      <c r="F215" s="144"/>
      <c r="G215" s="145"/>
      <c r="H215" s="144"/>
      <c r="I215" s="144"/>
    </row>
    <row r="216" spans="2:9" s="86" customFormat="1">
      <c r="B216" s="143"/>
      <c r="C216" s="144"/>
      <c r="D216" s="144"/>
      <c r="E216" s="145"/>
      <c r="F216" s="144"/>
      <c r="G216" s="145"/>
      <c r="H216" s="142"/>
      <c r="I216" s="144"/>
    </row>
    <row r="217" spans="2:9" s="86" customFormat="1">
      <c r="B217" s="143"/>
      <c r="C217" s="144"/>
      <c r="D217" s="144"/>
      <c r="E217" s="145"/>
      <c r="F217" s="144"/>
      <c r="G217" s="145"/>
      <c r="H217" s="142"/>
      <c r="I217" s="144"/>
    </row>
    <row r="218" spans="2:9" s="86" customFormat="1">
      <c r="B218" s="143"/>
      <c r="C218" s="144"/>
      <c r="D218" s="144"/>
      <c r="E218" s="145"/>
      <c r="F218" s="144"/>
      <c r="G218" s="145"/>
      <c r="H218" s="142"/>
      <c r="I218" s="144"/>
    </row>
    <row r="219" spans="2:9" s="86" customFormat="1">
      <c r="B219" s="230"/>
      <c r="C219" s="230"/>
      <c r="D219" s="230"/>
      <c r="E219" s="230"/>
      <c r="F219" s="230"/>
      <c r="G219" s="230"/>
      <c r="H219" s="230"/>
      <c r="I219" s="139"/>
    </row>
    <row r="220" spans="2:9" s="86" customFormat="1">
      <c r="B220" s="231"/>
      <c r="C220" s="232"/>
      <c r="D220" s="232"/>
      <c r="E220" s="232"/>
      <c r="F220" s="232"/>
      <c r="G220" s="232"/>
      <c r="H220" s="232"/>
      <c r="I220" s="233"/>
    </row>
    <row r="221" spans="2:9" s="86" customFormat="1">
      <c r="B221" s="234"/>
      <c r="C221" s="235"/>
      <c r="D221" s="235"/>
      <c r="E221" s="236"/>
      <c r="F221" s="235"/>
      <c r="G221" s="235"/>
      <c r="H221" s="140"/>
      <c r="I221" s="141"/>
    </row>
    <row r="222" spans="2:9" s="86" customFormat="1" ht="35.1" customHeight="1">
      <c r="B222" s="234"/>
      <c r="C222" s="235"/>
      <c r="D222" s="235"/>
      <c r="E222" s="236"/>
      <c r="F222" s="235"/>
      <c r="G222" s="235"/>
      <c r="H222" s="234"/>
      <c r="I222" s="234"/>
    </row>
    <row r="223" spans="2:9" s="86" customFormat="1">
      <c r="B223" s="234"/>
      <c r="C223" s="235"/>
      <c r="D223" s="235"/>
      <c r="E223" s="236"/>
      <c r="F223" s="235"/>
      <c r="G223" s="235"/>
      <c r="H223" s="142"/>
      <c r="I223" s="142"/>
    </row>
    <row r="224" spans="2:9" s="86" customFormat="1">
      <c r="B224" s="143"/>
      <c r="C224" s="144"/>
      <c r="D224" s="144"/>
      <c r="E224" s="145"/>
      <c r="F224" s="144"/>
      <c r="G224" s="145"/>
      <c r="H224" s="144"/>
      <c r="I224" s="144"/>
    </row>
    <row r="225" spans="2:9" s="86" customFormat="1">
      <c r="B225" s="143"/>
      <c r="C225" s="144"/>
      <c r="D225" s="144"/>
      <c r="E225" s="145"/>
      <c r="F225" s="144"/>
      <c r="G225" s="145"/>
      <c r="H225" s="142"/>
      <c r="I225" s="144"/>
    </row>
    <row r="226" spans="2:9" s="86" customFormat="1">
      <c r="B226" s="143"/>
      <c r="C226" s="144"/>
      <c r="D226" s="144"/>
      <c r="E226" s="145"/>
      <c r="F226" s="144"/>
      <c r="G226" s="145"/>
      <c r="H226" s="142"/>
      <c r="I226" s="144"/>
    </row>
    <row r="227" spans="2:9" s="86" customFormat="1">
      <c r="B227" s="143"/>
      <c r="C227" s="144"/>
      <c r="D227" s="144"/>
      <c r="E227" s="145"/>
      <c r="F227" s="144"/>
      <c r="G227" s="145"/>
      <c r="H227" s="142"/>
      <c r="I227" s="144"/>
    </row>
    <row r="228" spans="2:9" s="86" customFormat="1">
      <c r="B228" s="230"/>
      <c r="C228" s="230"/>
      <c r="D228" s="230"/>
      <c r="E228" s="230"/>
      <c r="F228" s="230"/>
      <c r="G228" s="230"/>
      <c r="H228" s="230"/>
      <c r="I228" s="139"/>
    </row>
    <row r="229" spans="2:9" s="86" customFormat="1">
      <c r="B229" s="231"/>
      <c r="C229" s="232"/>
      <c r="D229" s="232"/>
      <c r="E229" s="232"/>
      <c r="F229" s="232"/>
      <c r="G229" s="232"/>
      <c r="H229" s="232"/>
      <c r="I229" s="233"/>
    </row>
    <row r="230" spans="2:9" s="86" customFormat="1">
      <c r="B230" s="234"/>
      <c r="C230" s="235"/>
      <c r="D230" s="235"/>
      <c r="E230" s="236"/>
      <c r="F230" s="235"/>
      <c r="G230" s="235"/>
      <c r="H230" s="140"/>
      <c r="I230" s="141"/>
    </row>
    <row r="231" spans="2:9" s="86" customFormat="1" ht="35.1" customHeight="1">
      <c r="B231" s="234"/>
      <c r="C231" s="235"/>
      <c r="D231" s="235"/>
      <c r="E231" s="236"/>
      <c r="F231" s="235"/>
      <c r="G231" s="235"/>
      <c r="H231" s="234"/>
      <c r="I231" s="234"/>
    </row>
    <row r="232" spans="2:9" s="86" customFormat="1">
      <c r="B232" s="234"/>
      <c r="C232" s="235"/>
      <c r="D232" s="235"/>
      <c r="E232" s="236"/>
      <c r="F232" s="235"/>
      <c r="G232" s="235"/>
      <c r="H232" s="142"/>
      <c r="I232" s="142"/>
    </row>
    <row r="233" spans="2:9" s="86" customFormat="1">
      <c r="B233" s="143"/>
      <c r="C233" s="144"/>
      <c r="D233" s="144"/>
      <c r="E233" s="145"/>
      <c r="F233" s="144"/>
      <c r="G233" s="145"/>
      <c r="H233" s="144"/>
      <c r="I233" s="144"/>
    </row>
    <row r="234" spans="2:9" s="86" customFormat="1">
      <c r="B234" s="143"/>
      <c r="C234" s="144"/>
      <c r="D234" s="144"/>
      <c r="E234" s="145"/>
      <c r="F234" s="144"/>
      <c r="G234" s="145"/>
      <c r="H234" s="142"/>
      <c r="I234" s="144"/>
    </row>
    <row r="235" spans="2:9" s="86" customFormat="1">
      <c r="B235" s="143"/>
      <c r="C235" s="144"/>
      <c r="D235" s="144"/>
      <c r="E235" s="145"/>
      <c r="F235" s="144"/>
      <c r="G235" s="145"/>
      <c r="H235" s="142"/>
      <c r="I235" s="144"/>
    </row>
    <row r="236" spans="2:9" s="86" customFormat="1">
      <c r="B236" s="143"/>
      <c r="C236" s="144"/>
      <c r="D236" s="144"/>
      <c r="E236" s="145"/>
      <c r="F236" s="144"/>
      <c r="G236" s="145"/>
      <c r="H236" s="142"/>
      <c r="I236" s="144"/>
    </row>
    <row r="237" spans="2:9" s="86" customFormat="1">
      <c r="B237" s="230"/>
      <c r="C237" s="230"/>
      <c r="D237" s="230"/>
      <c r="E237" s="230"/>
      <c r="F237" s="230"/>
      <c r="G237" s="230"/>
      <c r="H237" s="230"/>
      <c r="I237" s="139"/>
    </row>
    <row r="238" spans="2:9" s="86" customFormat="1">
      <c r="B238" s="231"/>
      <c r="C238" s="232"/>
      <c r="D238" s="232"/>
      <c r="E238" s="232"/>
      <c r="F238" s="232"/>
      <c r="G238" s="232"/>
      <c r="H238" s="232"/>
      <c r="I238" s="233"/>
    </row>
    <row r="239" spans="2:9" s="86" customFormat="1">
      <c r="B239" s="234"/>
      <c r="C239" s="235"/>
      <c r="D239" s="235"/>
      <c r="E239" s="236"/>
      <c r="F239" s="235"/>
      <c r="G239" s="235"/>
      <c r="H239" s="140"/>
      <c r="I239" s="141"/>
    </row>
    <row r="240" spans="2:9" s="86" customFormat="1" ht="35.1" customHeight="1">
      <c r="B240" s="234"/>
      <c r="C240" s="235"/>
      <c r="D240" s="235"/>
      <c r="E240" s="236"/>
      <c r="F240" s="235"/>
      <c r="G240" s="235"/>
      <c r="H240" s="234"/>
      <c r="I240" s="234"/>
    </row>
    <row r="241" spans="2:9" s="86" customFormat="1">
      <c r="B241" s="234"/>
      <c r="C241" s="235"/>
      <c r="D241" s="235"/>
      <c r="E241" s="236"/>
      <c r="F241" s="235"/>
      <c r="G241" s="235"/>
      <c r="H241" s="142"/>
      <c r="I241" s="142"/>
    </row>
    <row r="242" spans="2:9" s="86" customFormat="1">
      <c r="B242" s="143"/>
      <c r="C242" s="144"/>
      <c r="D242" s="144"/>
      <c r="E242" s="145"/>
      <c r="F242" s="144"/>
      <c r="G242" s="145"/>
      <c r="H242" s="144"/>
      <c r="I242" s="144"/>
    </row>
    <row r="243" spans="2:9" s="86" customFormat="1">
      <c r="B243" s="143"/>
      <c r="C243" s="144"/>
      <c r="D243" s="144"/>
      <c r="E243" s="145"/>
      <c r="F243" s="144"/>
      <c r="G243" s="145"/>
      <c r="H243" s="142"/>
      <c r="I243" s="144"/>
    </row>
    <row r="244" spans="2:9" s="86" customFormat="1">
      <c r="B244" s="143"/>
      <c r="C244" s="144"/>
      <c r="D244" s="144"/>
      <c r="E244" s="145"/>
      <c r="F244" s="144"/>
      <c r="G244" s="145"/>
      <c r="H244" s="142"/>
      <c r="I244" s="144"/>
    </row>
    <row r="245" spans="2:9" s="86" customFormat="1">
      <c r="B245" s="143"/>
      <c r="C245" s="144"/>
      <c r="D245" s="144"/>
      <c r="E245" s="145"/>
      <c r="F245" s="144"/>
      <c r="G245" s="145"/>
      <c r="H245" s="142"/>
      <c r="I245" s="144"/>
    </row>
    <row r="246" spans="2:9" s="86" customFormat="1">
      <c r="B246" s="230"/>
      <c r="C246" s="230"/>
      <c r="D246" s="230"/>
      <c r="E246" s="230"/>
      <c r="F246" s="230"/>
      <c r="G246" s="230"/>
      <c r="H246" s="230"/>
      <c r="I246" s="139"/>
    </row>
    <row r="247" spans="2:9" s="86" customFormat="1">
      <c r="B247" s="231"/>
      <c r="C247" s="232"/>
      <c r="D247" s="232"/>
      <c r="E247" s="232"/>
      <c r="F247" s="232"/>
      <c r="G247" s="232"/>
      <c r="H247" s="232"/>
      <c r="I247" s="233"/>
    </row>
    <row r="248" spans="2:9" s="86" customFormat="1">
      <c r="B248" s="234"/>
      <c r="C248" s="235"/>
      <c r="D248" s="235"/>
      <c r="E248" s="236"/>
      <c r="F248" s="235"/>
      <c r="G248" s="235"/>
      <c r="H248" s="140"/>
      <c r="I248" s="141"/>
    </row>
    <row r="249" spans="2:9" s="86" customFormat="1" ht="35.1" customHeight="1">
      <c r="B249" s="234"/>
      <c r="C249" s="235"/>
      <c r="D249" s="235"/>
      <c r="E249" s="236"/>
      <c r="F249" s="235"/>
      <c r="G249" s="235"/>
      <c r="H249" s="234"/>
      <c r="I249" s="234"/>
    </row>
    <row r="250" spans="2:9" s="86" customFormat="1">
      <c r="B250" s="234"/>
      <c r="C250" s="235"/>
      <c r="D250" s="235"/>
      <c r="E250" s="236"/>
      <c r="F250" s="235"/>
      <c r="G250" s="235"/>
      <c r="H250" s="142"/>
      <c r="I250" s="142"/>
    </row>
    <row r="251" spans="2:9" s="86" customFormat="1">
      <c r="B251" s="143"/>
      <c r="C251" s="144"/>
      <c r="D251" s="144"/>
      <c r="E251" s="145"/>
      <c r="F251" s="144"/>
      <c r="G251" s="145"/>
      <c r="H251" s="144"/>
      <c r="I251" s="144"/>
    </row>
    <row r="252" spans="2:9" s="86" customFormat="1">
      <c r="B252" s="143"/>
      <c r="C252" s="144"/>
      <c r="D252" s="144"/>
      <c r="E252" s="145"/>
      <c r="F252" s="144"/>
      <c r="G252" s="145"/>
      <c r="H252" s="142"/>
      <c r="I252" s="144"/>
    </row>
    <row r="253" spans="2:9" s="86" customFormat="1">
      <c r="B253" s="143"/>
      <c r="C253" s="144"/>
      <c r="D253" s="144"/>
      <c r="E253" s="145"/>
      <c r="F253" s="144"/>
      <c r="G253" s="145"/>
      <c r="H253" s="142"/>
      <c r="I253" s="144"/>
    </row>
    <row r="254" spans="2:9" s="86" customFormat="1" ht="30" customHeight="1">
      <c r="B254" s="230"/>
      <c r="C254" s="230"/>
      <c r="D254" s="230"/>
      <c r="E254" s="230"/>
      <c r="F254" s="230"/>
      <c r="G254" s="230"/>
      <c r="H254" s="230"/>
      <c r="I254" s="139"/>
    </row>
    <row r="255" spans="2:9" s="86" customFormat="1">
      <c r="B255" s="231"/>
      <c r="C255" s="232"/>
      <c r="D255" s="232"/>
      <c r="E255" s="232"/>
      <c r="F255" s="232"/>
      <c r="G255" s="232"/>
      <c r="H255" s="232"/>
      <c r="I255" s="233"/>
    </row>
    <row r="256" spans="2:9" s="86" customFormat="1">
      <c r="B256" s="234"/>
      <c r="C256" s="235"/>
      <c r="D256" s="235"/>
      <c r="E256" s="236"/>
      <c r="F256" s="235"/>
      <c r="G256" s="235"/>
      <c r="H256" s="140"/>
      <c r="I256" s="141"/>
    </row>
    <row r="257" spans="2:9" s="86" customFormat="1">
      <c r="B257" s="234"/>
      <c r="C257" s="235"/>
      <c r="D257" s="235"/>
      <c r="E257" s="236"/>
      <c r="F257" s="235"/>
      <c r="G257" s="235"/>
      <c r="H257" s="234"/>
      <c r="I257" s="234"/>
    </row>
    <row r="258" spans="2:9" s="86" customFormat="1" ht="48.75" customHeight="1">
      <c r="B258" s="234"/>
      <c r="C258" s="235"/>
      <c r="D258" s="235"/>
      <c r="E258" s="236"/>
      <c r="F258" s="235"/>
      <c r="G258" s="235"/>
      <c r="H258" s="142"/>
      <c r="I258" s="142"/>
    </row>
    <row r="259" spans="2:9" s="86" customFormat="1" ht="35.1" customHeight="1">
      <c r="B259" s="143"/>
      <c r="C259" s="144"/>
      <c r="D259" s="144"/>
      <c r="E259" s="145"/>
      <c r="F259" s="144"/>
      <c r="G259" s="145"/>
      <c r="H259" s="144"/>
      <c r="I259" s="144"/>
    </row>
    <row r="260" spans="2:9" s="86" customFormat="1" ht="35.1" customHeight="1">
      <c r="B260" s="143"/>
      <c r="C260" s="144"/>
      <c r="D260" s="144"/>
      <c r="E260" s="145"/>
      <c r="F260" s="144"/>
      <c r="G260" s="145"/>
      <c r="H260" s="144"/>
      <c r="I260" s="144"/>
    </row>
    <row r="261" spans="2:9" s="86" customFormat="1" ht="35.1" customHeight="1">
      <c r="B261" s="143"/>
      <c r="C261" s="144"/>
      <c r="D261" s="144"/>
      <c r="E261" s="145"/>
      <c r="F261" s="144"/>
      <c r="G261" s="145"/>
      <c r="H261" s="144"/>
      <c r="I261" s="144"/>
    </row>
    <row r="262" spans="2:9" s="86" customFormat="1" ht="35.1" customHeight="1">
      <c r="B262" s="143"/>
      <c r="C262" s="144"/>
      <c r="D262" s="144"/>
      <c r="E262" s="145"/>
      <c r="F262" s="144"/>
      <c r="G262" s="145"/>
      <c r="H262" s="144"/>
      <c r="I262" s="144"/>
    </row>
    <row r="263" spans="2:9" s="86" customFormat="1" ht="35.1" customHeight="1">
      <c r="B263" s="143"/>
      <c r="C263" s="144"/>
      <c r="D263" s="144"/>
      <c r="E263" s="145"/>
      <c r="F263" s="144"/>
      <c r="G263" s="145"/>
      <c r="H263" s="144"/>
      <c r="I263" s="144"/>
    </row>
    <row r="264" spans="2:9" s="86" customFormat="1">
      <c r="B264" s="143"/>
      <c r="C264" s="144"/>
      <c r="D264" s="144"/>
      <c r="E264" s="145"/>
      <c r="F264" s="144"/>
      <c r="G264" s="145"/>
      <c r="H264" s="144"/>
      <c r="I264" s="144"/>
    </row>
    <row r="265" spans="2:9" s="86" customFormat="1" ht="30" customHeight="1">
      <c r="B265" s="230"/>
      <c r="C265" s="230"/>
      <c r="D265" s="230"/>
      <c r="E265" s="230"/>
      <c r="F265" s="230"/>
      <c r="G265" s="230"/>
      <c r="H265" s="230"/>
      <c r="I265" s="139"/>
    </row>
    <row r="266" spans="2:9" s="86" customFormat="1">
      <c r="B266" s="231"/>
      <c r="C266" s="232"/>
      <c r="D266" s="232"/>
      <c r="E266" s="232"/>
      <c r="F266" s="232"/>
      <c r="G266" s="232"/>
      <c r="H266" s="232"/>
      <c r="I266" s="233"/>
    </row>
    <row r="267" spans="2:9" s="86" customFormat="1">
      <c r="B267" s="234"/>
      <c r="C267" s="235"/>
      <c r="D267" s="235"/>
      <c r="E267" s="236"/>
      <c r="F267" s="235"/>
      <c r="G267" s="235"/>
      <c r="H267" s="140"/>
      <c r="I267" s="141"/>
    </row>
    <row r="268" spans="2:9" s="86" customFormat="1">
      <c r="B268" s="234"/>
      <c r="C268" s="235"/>
      <c r="D268" s="235"/>
      <c r="E268" s="236"/>
      <c r="F268" s="235"/>
      <c r="G268" s="235"/>
      <c r="H268" s="234"/>
      <c r="I268" s="234"/>
    </row>
    <row r="269" spans="2:9" s="86" customFormat="1" ht="48.75" customHeight="1">
      <c r="B269" s="234"/>
      <c r="C269" s="235"/>
      <c r="D269" s="235"/>
      <c r="E269" s="236"/>
      <c r="F269" s="235"/>
      <c r="G269" s="235"/>
      <c r="H269" s="142"/>
      <c r="I269" s="142"/>
    </row>
    <row r="270" spans="2:9" s="86" customFormat="1" ht="35.1" customHeight="1">
      <c r="B270" s="143"/>
      <c r="C270" s="144"/>
      <c r="D270" s="144"/>
      <c r="E270" s="145"/>
      <c r="F270" s="144"/>
      <c r="G270" s="145"/>
      <c r="H270" s="144"/>
      <c r="I270" s="144"/>
    </row>
    <row r="271" spans="2:9" s="86" customFormat="1" ht="35.1" customHeight="1">
      <c r="B271" s="143"/>
      <c r="C271" s="144"/>
      <c r="D271" s="144"/>
      <c r="E271" s="145"/>
      <c r="F271" s="144"/>
      <c r="G271" s="145"/>
      <c r="H271" s="144"/>
      <c r="I271" s="144"/>
    </row>
    <row r="272" spans="2:9" s="86" customFormat="1" ht="35.1" customHeight="1">
      <c r="B272" s="143"/>
      <c r="C272" s="144"/>
      <c r="D272" s="144"/>
      <c r="E272" s="145"/>
      <c r="F272" s="144"/>
      <c r="G272" s="145"/>
      <c r="H272" s="144"/>
      <c r="I272" s="144"/>
    </row>
    <row r="273" spans="2:9" s="86" customFormat="1" ht="35.1" customHeight="1">
      <c r="B273" s="143"/>
      <c r="C273" s="144"/>
      <c r="D273" s="144"/>
      <c r="E273" s="145"/>
      <c r="F273" s="144"/>
      <c r="G273" s="145"/>
      <c r="H273" s="144"/>
      <c r="I273" s="144"/>
    </row>
    <row r="274" spans="2:9" s="86" customFormat="1">
      <c r="B274" s="143"/>
      <c r="C274" s="144"/>
      <c r="D274" s="144"/>
      <c r="E274" s="145"/>
      <c r="F274" s="144"/>
      <c r="G274" s="145"/>
      <c r="H274" s="144"/>
      <c r="I274" s="144"/>
    </row>
    <row r="275" spans="2:9" s="86" customFormat="1" ht="30" customHeight="1">
      <c r="B275" s="230"/>
      <c r="C275" s="230"/>
      <c r="D275" s="230"/>
      <c r="E275" s="230"/>
      <c r="F275" s="230"/>
      <c r="G275" s="230"/>
      <c r="H275" s="230"/>
      <c r="I275" s="139"/>
    </row>
    <row r="276" spans="2:9" s="86" customFormat="1">
      <c r="B276" s="231"/>
      <c r="C276" s="232"/>
      <c r="D276" s="232"/>
      <c r="E276" s="232"/>
      <c r="F276" s="232"/>
      <c r="G276" s="232"/>
      <c r="H276" s="232"/>
      <c r="I276" s="233"/>
    </row>
    <row r="277" spans="2:9" s="86" customFormat="1">
      <c r="B277" s="234"/>
      <c r="C277" s="235"/>
      <c r="D277" s="235"/>
      <c r="E277" s="236"/>
      <c r="F277" s="235"/>
      <c r="G277" s="235"/>
      <c r="H277" s="140"/>
      <c r="I277" s="141"/>
    </row>
    <row r="278" spans="2:9" s="86" customFormat="1">
      <c r="B278" s="234"/>
      <c r="C278" s="235"/>
      <c r="D278" s="235"/>
      <c r="E278" s="236"/>
      <c r="F278" s="235"/>
      <c r="G278" s="235"/>
      <c r="H278" s="234"/>
      <c r="I278" s="234"/>
    </row>
    <row r="279" spans="2:9" s="86" customFormat="1" ht="48.75" customHeight="1">
      <c r="B279" s="234"/>
      <c r="C279" s="235"/>
      <c r="D279" s="235"/>
      <c r="E279" s="236"/>
      <c r="F279" s="235"/>
      <c r="G279" s="235"/>
      <c r="H279" s="142"/>
      <c r="I279" s="142"/>
    </row>
    <row r="280" spans="2:9" s="86" customFormat="1" ht="35.1" customHeight="1">
      <c r="B280" s="143"/>
      <c r="C280" s="144"/>
      <c r="D280" s="144"/>
      <c r="E280" s="145"/>
      <c r="F280" s="144"/>
      <c r="G280" s="145"/>
      <c r="H280" s="144"/>
      <c r="I280" s="144"/>
    </row>
    <row r="281" spans="2:9" s="86" customFormat="1" ht="35.1" customHeight="1">
      <c r="B281" s="143"/>
      <c r="C281" s="144"/>
      <c r="D281" s="144"/>
      <c r="E281" s="145"/>
      <c r="F281" s="144"/>
      <c r="G281" s="145"/>
      <c r="H281" s="144"/>
      <c r="I281" s="144"/>
    </row>
    <row r="282" spans="2:9" s="86" customFormat="1" ht="35.1" customHeight="1">
      <c r="B282" s="143"/>
      <c r="C282" s="144"/>
      <c r="D282" s="144"/>
      <c r="E282" s="145"/>
      <c r="F282" s="144"/>
      <c r="G282" s="145"/>
      <c r="H282" s="144"/>
      <c r="I282" s="144"/>
    </row>
    <row r="283" spans="2:9" s="86" customFormat="1" ht="35.1" customHeight="1">
      <c r="B283" s="143"/>
      <c r="C283" s="144"/>
      <c r="D283" s="144"/>
      <c r="E283" s="145"/>
      <c r="F283" s="144"/>
      <c r="G283" s="145"/>
      <c r="H283" s="144"/>
      <c r="I283" s="144"/>
    </row>
    <row r="284" spans="2:9" s="86" customFormat="1">
      <c r="B284" s="143"/>
      <c r="C284" s="144"/>
      <c r="D284" s="144"/>
      <c r="E284" s="145"/>
      <c r="F284" s="144"/>
      <c r="G284" s="145"/>
      <c r="H284" s="144"/>
      <c r="I284" s="144"/>
    </row>
    <row r="285" spans="2:9" s="86" customFormat="1" ht="30" customHeight="1">
      <c r="B285" s="230"/>
      <c r="C285" s="230"/>
      <c r="D285" s="230"/>
      <c r="E285" s="230"/>
      <c r="F285" s="230"/>
      <c r="G285" s="230"/>
      <c r="H285" s="230"/>
      <c r="I285" s="139"/>
    </row>
    <row r="286" spans="2:9" s="86" customFormat="1">
      <c r="B286" s="231"/>
      <c r="C286" s="232"/>
      <c r="D286" s="232"/>
      <c r="E286" s="232"/>
      <c r="F286" s="232"/>
      <c r="G286" s="232"/>
      <c r="H286" s="232"/>
      <c r="I286" s="233"/>
    </row>
    <row r="287" spans="2:9" s="86" customFormat="1">
      <c r="B287" s="234"/>
      <c r="C287" s="235"/>
      <c r="D287" s="235"/>
      <c r="E287" s="236"/>
      <c r="F287" s="235"/>
      <c r="G287" s="235"/>
      <c r="H287" s="140"/>
      <c r="I287" s="141"/>
    </row>
    <row r="288" spans="2:9" s="86" customFormat="1">
      <c r="B288" s="234"/>
      <c r="C288" s="235"/>
      <c r="D288" s="235"/>
      <c r="E288" s="236"/>
      <c r="F288" s="235"/>
      <c r="G288" s="235"/>
      <c r="H288" s="234"/>
      <c r="I288" s="234"/>
    </row>
    <row r="289" spans="2:9" s="86" customFormat="1" ht="48.75" customHeight="1">
      <c r="B289" s="234"/>
      <c r="C289" s="235"/>
      <c r="D289" s="235"/>
      <c r="E289" s="236"/>
      <c r="F289" s="235"/>
      <c r="G289" s="235"/>
      <c r="H289" s="142"/>
      <c r="I289" s="142"/>
    </row>
    <row r="290" spans="2:9" s="86" customFormat="1" ht="35.1" customHeight="1">
      <c r="B290" s="143"/>
      <c r="C290" s="144"/>
      <c r="D290" s="144"/>
      <c r="E290" s="145"/>
      <c r="F290" s="144"/>
      <c r="G290" s="145"/>
      <c r="H290" s="144"/>
      <c r="I290" s="144"/>
    </row>
    <row r="291" spans="2:9" s="86" customFormat="1" ht="35.1" customHeight="1">
      <c r="B291" s="143"/>
      <c r="C291" s="144"/>
      <c r="D291" s="144"/>
      <c r="E291" s="145"/>
      <c r="F291" s="144"/>
      <c r="G291" s="145"/>
      <c r="H291" s="144"/>
      <c r="I291" s="144"/>
    </row>
    <row r="292" spans="2:9" s="86" customFormat="1" ht="35.1" customHeight="1">
      <c r="B292" s="143"/>
      <c r="C292" s="144"/>
      <c r="D292" s="144"/>
      <c r="E292" s="145"/>
      <c r="F292" s="144"/>
      <c r="G292" s="145"/>
      <c r="H292" s="144"/>
      <c r="I292" s="144"/>
    </row>
    <row r="293" spans="2:9" s="86" customFormat="1" ht="35.1" customHeight="1">
      <c r="B293" s="143"/>
      <c r="C293" s="144"/>
      <c r="D293" s="144"/>
      <c r="E293" s="145"/>
      <c r="F293" s="144"/>
      <c r="G293" s="145"/>
      <c r="H293" s="144"/>
      <c r="I293" s="144"/>
    </row>
    <row r="294" spans="2:9" s="86" customFormat="1">
      <c r="B294" s="143"/>
      <c r="C294" s="144"/>
      <c r="D294" s="144"/>
      <c r="E294" s="145"/>
      <c r="F294" s="144"/>
      <c r="G294" s="145"/>
      <c r="H294" s="144"/>
      <c r="I294" s="144"/>
    </row>
    <row r="295" spans="2:9" s="86" customFormat="1" ht="30" customHeight="1">
      <c r="B295" s="230"/>
      <c r="C295" s="230"/>
      <c r="D295" s="230"/>
      <c r="E295" s="230"/>
      <c r="F295" s="230"/>
      <c r="G295" s="230"/>
      <c r="H295" s="230"/>
      <c r="I295" s="139"/>
    </row>
    <row r="296" spans="2:9" s="86" customFormat="1">
      <c r="B296" s="231"/>
      <c r="C296" s="232"/>
      <c r="D296" s="232"/>
      <c r="E296" s="232"/>
      <c r="F296" s="232"/>
      <c r="G296" s="232"/>
      <c r="H296" s="232"/>
      <c r="I296" s="233"/>
    </row>
    <row r="297" spans="2:9" s="86" customFormat="1">
      <c r="B297" s="234"/>
      <c r="C297" s="235"/>
      <c r="D297" s="235"/>
      <c r="E297" s="236"/>
      <c r="F297" s="235"/>
      <c r="G297" s="235"/>
      <c r="H297" s="140"/>
      <c r="I297" s="141"/>
    </row>
    <row r="298" spans="2:9" s="86" customFormat="1">
      <c r="B298" s="234"/>
      <c r="C298" s="235"/>
      <c r="D298" s="235"/>
      <c r="E298" s="236"/>
      <c r="F298" s="235"/>
      <c r="G298" s="235"/>
      <c r="H298" s="234"/>
      <c r="I298" s="234"/>
    </row>
    <row r="299" spans="2:9" s="86" customFormat="1" ht="48.75" customHeight="1">
      <c r="B299" s="234"/>
      <c r="C299" s="235"/>
      <c r="D299" s="235"/>
      <c r="E299" s="236"/>
      <c r="F299" s="235"/>
      <c r="G299" s="235"/>
      <c r="H299" s="142"/>
      <c r="I299" s="142"/>
    </row>
    <row r="300" spans="2:9" s="86" customFormat="1" ht="35.1" customHeight="1">
      <c r="B300" s="143"/>
      <c r="C300" s="144"/>
      <c r="D300" s="144"/>
      <c r="E300" s="145"/>
      <c r="F300" s="144"/>
      <c r="G300" s="145"/>
      <c r="H300" s="144"/>
      <c r="I300" s="144"/>
    </row>
    <row r="301" spans="2:9" s="86" customFormat="1" ht="35.1" customHeight="1">
      <c r="B301" s="143"/>
      <c r="C301" s="144"/>
      <c r="D301" s="144"/>
      <c r="E301" s="145"/>
      <c r="F301" s="144"/>
      <c r="G301" s="145"/>
      <c r="H301" s="144"/>
      <c r="I301" s="144"/>
    </row>
    <row r="302" spans="2:9" s="86" customFormat="1" ht="35.1" customHeight="1">
      <c r="B302" s="143"/>
      <c r="C302" s="144"/>
      <c r="D302" s="144"/>
      <c r="E302" s="145"/>
      <c r="F302" s="144"/>
      <c r="G302" s="145"/>
      <c r="H302" s="144"/>
      <c r="I302" s="144"/>
    </row>
    <row r="303" spans="2:9" s="86" customFormat="1" ht="35.1" customHeight="1">
      <c r="B303" s="143"/>
      <c r="C303" s="144"/>
      <c r="D303" s="144"/>
      <c r="E303" s="145"/>
      <c r="F303" s="144"/>
      <c r="G303" s="145"/>
      <c r="H303" s="144"/>
      <c r="I303" s="144"/>
    </row>
    <row r="304" spans="2:9" s="86" customFormat="1">
      <c r="B304" s="143"/>
      <c r="C304" s="144"/>
      <c r="D304" s="144"/>
      <c r="E304" s="145"/>
      <c r="F304" s="144"/>
      <c r="G304" s="145"/>
      <c r="H304" s="144"/>
      <c r="I304" s="144"/>
    </row>
    <row r="305" spans="2:9" s="86" customFormat="1" ht="30" customHeight="1">
      <c r="B305" s="230"/>
      <c r="C305" s="230"/>
      <c r="D305" s="230"/>
      <c r="E305" s="230"/>
      <c r="F305" s="230"/>
      <c r="G305" s="230"/>
      <c r="H305" s="230"/>
      <c r="I305" s="139"/>
    </row>
    <row r="306" spans="2:9" s="86" customFormat="1">
      <c r="B306" s="231"/>
      <c r="C306" s="232"/>
      <c r="D306" s="232"/>
      <c r="E306" s="232"/>
      <c r="F306" s="232"/>
      <c r="G306" s="232"/>
      <c r="H306" s="232"/>
      <c r="I306" s="233"/>
    </row>
    <row r="307" spans="2:9" s="86" customFormat="1">
      <c r="B307" s="234"/>
      <c r="C307" s="235"/>
      <c r="D307" s="235"/>
      <c r="E307" s="236"/>
      <c r="F307" s="235"/>
      <c r="G307" s="235"/>
      <c r="H307" s="140"/>
      <c r="I307" s="141"/>
    </row>
    <row r="308" spans="2:9" s="86" customFormat="1">
      <c r="B308" s="234"/>
      <c r="C308" s="235"/>
      <c r="D308" s="235"/>
      <c r="E308" s="236"/>
      <c r="F308" s="235"/>
      <c r="G308" s="235"/>
      <c r="H308" s="234"/>
      <c r="I308" s="234"/>
    </row>
    <row r="309" spans="2:9" s="86" customFormat="1" ht="48.75" customHeight="1">
      <c r="B309" s="234"/>
      <c r="C309" s="235"/>
      <c r="D309" s="235"/>
      <c r="E309" s="236"/>
      <c r="F309" s="235"/>
      <c r="G309" s="235"/>
      <c r="H309" s="142"/>
      <c r="I309" s="142"/>
    </row>
    <row r="310" spans="2:9" s="86" customFormat="1" ht="35.1" customHeight="1">
      <c r="B310" s="143"/>
      <c r="C310" s="144"/>
      <c r="D310" s="144"/>
      <c r="E310" s="145"/>
      <c r="F310" s="144"/>
      <c r="G310" s="145"/>
      <c r="H310" s="144"/>
      <c r="I310" s="144"/>
    </row>
    <row r="311" spans="2:9" s="86" customFormat="1" ht="35.1" customHeight="1">
      <c r="B311" s="143"/>
      <c r="C311" s="144"/>
      <c r="D311" s="144"/>
      <c r="E311" s="145"/>
      <c r="F311" s="144"/>
      <c r="G311" s="145"/>
      <c r="H311" s="144"/>
      <c r="I311" s="144"/>
    </row>
    <row r="312" spans="2:9" s="86" customFormat="1" ht="35.1" customHeight="1">
      <c r="B312" s="143"/>
      <c r="C312" s="144"/>
      <c r="D312" s="144"/>
      <c r="E312" s="145"/>
      <c r="F312" s="144"/>
      <c r="G312" s="145"/>
      <c r="H312" s="144"/>
      <c r="I312" s="144"/>
    </row>
    <row r="313" spans="2:9" s="86" customFormat="1" ht="35.1" customHeight="1">
      <c r="B313" s="143"/>
      <c r="C313" s="144"/>
      <c r="D313" s="144"/>
      <c r="E313" s="145"/>
      <c r="F313" s="144"/>
      <c r="G313" s="145"/>
      <c r="H313" s="144"/>
      <c r="I313" s="144"/>
    </row>
    <row r="314" spans="2:9" s="86" customFormat="1" ht="35.1" customHeight="1">
      <c r="B314" s="143"/>
      <c r="C314" s="144"/>
      <c r="D314" s="144"/>
      <c r="E314" s="145"/>
      <c r="F314" s="144"/>
      <c r="G314" s="145"/>
      <c r="H314" s="144"/>
      <c r="I314" s="144"/>
    </row>
    <row r="315" spans="2:9" s="86" customFormat="1">
      <c r="B315" s="143"/>
      <c r="C315" s="144"/>
      <c r="D315" s="144"/>
      <c r="E315" s="145"/>
      <c r="F315" s="144"/>
      <c r="G315" s="145"/>
      <c r="H315" s="144"/>
      <c r="I315" s="144"/>
    </row>
    <row r="316" spans="2:9" s="86" customFormat="1">
      <c r="B316" s="230"/>
      <c r="C316" s="230"/>
      <c r="D316" s="230"/>
      <c r="E316" s="230"/>
      <c r="F316" s="230"/>
      <c r="G316" s="230"/>
      <c r="H316" s="230"/>
      <c r="I316" s="139"/>
    </row>
    <row r="317" spans="2:9" s="86" customFormat="1">
      <c r="B317" s="231"/>
      <c r="C317" s="232"/>
      <c r="D317" s="232"/>
      <c r="E317" s="232"/>
      <c r="F317" s="232"/>
      <c r="G317" s="232"/>
      <c r="H317" s="232"/>
      <c r="I317" s="233"/>
    </row>
    <row r="318" spans="2:9" s="86" customFormat="1">
      <c r="B318" s="234"/>
      <c r="C318" s="235"/>
      <c r="D318" s="235"/>
      <c r="E318" s="236"/>
      <c r="F318" s="235"/>
      <c r="G318" s="235"/>
      <c r="H318" s="140"/>
      <c r="I318" s="141"/>
    </row>
    <row r="319" spans="2:9" s="86" customFormat="1" ht="35.1" customHeight="1">
      <c r="B319" s="234"/>
      <c r="C319" s="235"/>
      <c r="D319" s="235"/>
      <c r="E319" s="236"/>
      <c r="F319" s="235"/>
      <c r="G319" s="235"/>
      <c r="H319" s="234"/>
      <c r="I319" s="234"/>
    </row>
    <row r="320" spans="2:9" s="86" customFormat="1" ht="48.75" customHeight="1">
      <c r="B320" s="234"/>
      <c r="C320" s="235"/>
      <c r="D320" s="235"/>
      <c r="E320" s="236"/>
      <c r="F320" s="235"/>
      <c r="G320" s="235"/>
      <c r="H320" s="142"/>
      <c r="I320" s="142"/>
    </row>
    <row r="321" spans="2:9" s="86" customFormat="1" ht="35.1" customHeight="1">
      <c r="B321" s="143"/>
      <c r="C321" s="144"/>
      <c r="D321" s="144"/>
      <c r="E321" s="145"/>
      <c r="F321" s="144"/>
      <c r="G321" s="145"/>
      <c r="H321" s="144"/>
      <c r="I321" s="144"/>
    </row>
    <row r="322" spans="2:9" s="86" customFormat="1" ht="35.1" customHeight="1">
      <c r="B322" s="143"/>
      <c r="C322" s="144"/>
      <c r="D322" s="144"/>
      <c r="E322" s="145"/>
      <c r="F322" s="144"/>
      <c r="G322" s="145"/>
      <c r="H322" s="144"/>
      <c r="I322" s="144"/>
    </row>
    <row r="323" spans="2:9" s="86" customFormat="1" ht="35.1" customHeight="1">
      <c r="B323" s="143"/>
      <c r="C323" s="144"/>
      <c r="D323" s="144"/>
      <c r="E323" s="145"/>
      <c r="F323" s="144"/>
      <c r="G323" s="145"/>
      <c r="H323" s="144"/>
      <c r="I323" s="144"/>
    </row>
    <row r="324" spans="2:9" s="86" customFormat="1" ht="35.1" customHeight="1">
      <c r="B324" s="143"/>
      <c r="C324" s="144"/>
      <c r="D324" s="144"/>
      <c r="E324" s="145"/>
      <c r="F324" s="144"/>
      <c r="G324" s="145"/>
      <c r="H324" s="144"/>
      <c r="I324" s="144"/>
    </row>
    <row r="325" spans="2:9" s="86" customFormat="1" ht="35.1" customHeight="1">
      <c r="B325" s="143"/>
      <c r="C325" s="144"/>
      <c r="D325" s="144"/>
      <c r="E325" s="145"/>
      <c r="F325" s="144"/>
      <c r="G325" s="145"/>
      <c r="H325" s="144"/>
      <c r="I325" s="144"/>
    </row>
    <row r="326" spans="2:9" s="86" customFormat="1">
      <c r="B326" s="143"/>
      <c r="C326" s="144"/>
      <c r="D326" s="144"/>
      <c r="E326" s="145"/>
      <c r="F326" s="144"/>
      <c r="G326" s="145"/>
      <c r="H326" s="144"/>
      <c r="I326" s="144"/>
    </row>
    <row r="327" spans="2:9" s="86" customFormat="1" ht="30" customHeight="1">
      <c r="B327" s="230"/>
      <c r="C327" s="230"/>
      <c r="D327" s="230"/>
      <c r="E327" s="230"/>
      <c r="F327" s="230"/>
      <c r="G327" s="230"/>
      <c r="H327" s="230"/>
      <c r="I327" s="139"/>
    </row>
    <row r="328" spans="2:9" s="86" customFormat="1">
      <c r="B328" s="231"/>
      <c r="C328" s="232"/>
      <c r="D328" s="232"/>
      <c r="E328" s="232"/>
      <c r="F328" s="232"/>
      <c r="G328" s="232"/>
      <c r="H328" s="232"/>
      <c r="I328" s="233"/>
    </row>
    <row r="329" spans="2:9" s="86" customFormat="1">
      <c r="B329" s="234"/>
      <c r="C329" s="235"/>
      <c r="D329" s="235"/>
      <c r="E329" s="236"/>
      <c r="F329" s="235"/>
      <c r="G329" s="235"/>
      <c r="H329" s="140"/>
      <c r="I329" s="141"/>
    </row>
    <row r="330" spans="2:9" s="86" customFormat="1">
      <c r="B330" s="234"/>
      <c r="C330" s="235"/>
      <c r="D330" s="235"/>
      <c r="E330" s="236"/>
      <c r="F330" s="235"/>
      <c r="G330" s="235"/>
      <c r="H330" s="234"/>
      <c r="I330" s="234"/>
    </row>
    <row r="331" spans="2:9" s="86" customFormat="1" ht="48.75" customHeight="1">
      <c r="B331" s="234"/>
      <c r="C331" s="235"/>
      <c r="D331" s="235"/>
      <c r="E331" s="236"/>
      <c r="F331" s="235"/>
      <c r="G331" s="235"/>
      <c r="H331" s="142"/>
      <c r="I331" s="142"/>
    </row>
    <row r="332" spans="2:9" s="86" customFormat="1" ht="35.1" customHeight="1">
      <c r="B332" s="143"/>
      <c r="C332" s="144"/>
      <c r="D332" s="144"/>
      <c r="E332" s="145"/>
      <c r="F332" s="144"/>
      <c r="G332" s="145"/>
      <c r="H332" s="144"/>
      <c r="I332" s="144"/>
    </row>
    <row r="333" spans="2:9" s="86" customFormat="1" ht="35.1" customHeight="1">
      <c r="B333" s="143"/>
      <c r="C333" s="144"/>
      <c r="D333" s="144"/>
      <c r="E333" s="145"/>
      <c r="F333" s="144"/>
      <c r="G333" s="145"/>
      <c r="H333" s="144"/>
      <c r="I333" s="144"/>
    </row>
    <row r="334" spans="2:9" s="86" customFormat="1" ht="35.1" customHeight="1">
      <c r="B334" s="143"/>
      <c r="C334" s="144"/>
      <c r="D334" s="144"/>
      <c r="E334" s="145"/>
      <c r="F334" s="144"/>
      <c r="G334" s="145"/>
      <c r="H334" s="144"/>
      <c r="I334" s="144"/>
    </row>
    <row r="335" spans="2:9" s="86" customFormat="1">
      <c r="B335" s="143"/>
      <c r="C335" s="144"/>
      <c r="D335" s="144"/>
      <c r="E335" s="145"/>
      <c r="F335" s="144"/>
      <c r="G335" s="145"/>
      <c r="H335" s="144"/>
      <c r="I335" s="144"/>
    </row>
    <row r="336" spans="2:9" s="86" customFormat="1" ht="30" customHeight="1">
      <c r="B336" s="230"/>
      <c r="C336" s="230"/>
      <c r="D336" s="230"/>
      <c r="E336" s="230"/>
      <c r="F336" s="230"/>
      <c r="G336" s="230"/>
      <c r="H336" s="230"/>
      <c r="I336" s="139"/>
    </row>
    <row r="337" spans="2:9" s="86" customFormat="1">
      <c r="B337" s="231"/>
      <c r="C337" s="232"/>
      <c r="D337" s="232"/>
      <c r="E337" s="232"/>
      <c r="F337" s="232"/>
      <c r="G337" s="232"/>
      <c r="H337" s="232"/>
      <c r="I337" s="233"/>
    </row>
    <row r="338" spans="2:9" s="86" customFormat="1">
      <c r="B338" s="234"/>
      <c r="C338" s="235"/>
      <c r="D338" s="235"/>
      <c r="E338" s="236"/>
      <c r="F338" s="235"/>
      <c r="G338" s="235"/>
      <c r="H338" s="140"/>
      <c r="I338" s="141"/>
    </row>
    <row r="339" spans="2:9" s="86" customFormat="1">
      <c r="B339" s="234"/>
      <c r="C339" s="235"/>
      <c r="D339" s="235"/>
      <c r="E339" s="236"/>
      <c r="F339" s="235"/>
      <c r="G339" s="235"/>
      <c r="H339" s="234"/>
      <c r="I339" s="234"/>
    </row>
    <row r="340" spans="2:9" s="86" customFormat="1" ht="48.75" customHeight="1">
      <c r="B340" s="234"/>
      <c r="C340" s="235"/>
      <c r="D340" s="235"/>
      <c r="E340" s="236"/>
      <c r="F340" s="235"/>
      <c r="G340" s="235"/>
      <c r="H340" s="142"/>
      <c r="I340" s="142"/>
    </row>
    <row r="341" spans="2:9" s="86" customFormat="1" ht="35.1" customHeight="1">
      <c r="B341" s="143"/>
      <c r="C341" s="144"/>
      <c r="D341" s="144"/>
      <c r="E341" s="145"/>
      <c r="F341" s="144"/>
      <c r="G341" s="145"/>
      <c r="H341" s="144"/>
      <c r="I341" s="144"/>
    </row>
    <row r="342" spans="2:9" s="86" customFormat="1" ht="35.1" customHeight="1">
      <c r="B342" s="143"/>
      <c r="C342" s="144"/>
      <c r="D342" s="144"/>
      <c r="E342" s="145"/>
      <c r="F342" s="144"/>
      <c r="G342" s="145"/>
      <c r="H342" s="144"/>
      <c r="I342" s="144"/>
    </row>
    <row r="343" spans="2:9" s="86" customFormat="1" ht="35.1" customHeight="1">
      <c r="B343" s="143"/>
      <c r="C343" s="144"/>
      <c r="D343" s="144"/>
      <c r="E343" s="145"/>
      <c r="F343" s="144"/>
      <c r="G343" s="145"/>
      <c r="H343" s="144"/>
      <c r="I343" s="144"/>
    </row>
    <row r="344" spans="2:9" s="86" customFormat="1">
      <c r="B344" s="143"/>
      <c r="C344" s="144"/>
      <c r="D344" s="144"/>
      <c r="E344" s="145"/>
      <c r="F344" s="144"/>
      <c r="G344" s="145"/>
      <c r="H344" s="144"/>
      <c r="I344" s="144"/>
    </row>
    <row r="345" spans="2:9" s="86" customFormat="1" ht="30" customHeight="1">
      <c r="B345" s="230"/>
      <c r="C345" s="230"/>
      <c r="D345" s="230"/>
      <c r="E345" s="230"/>
      <c r="F345" s="230"/>
      <c r="G345" s="230"/>
      <c r="H345" s="230"/>
      <c r="I345" s="139"/>
    </row>
    <row r="346" spans="2:9" s="86" customFormat="1">
      <c r="B346" s="231"/>
      <c r="C346" s="232"/>
      <c r="D346" s="232"/>
      <c r="E346" s="232"/>
      <c r="F346" s="232"/>
      <c r="G346" s="232"/>
      <c r="H346" s="232"/>
      <c r="I346" s="233"/>
    </row>
    <row r="347" spans="2:9" s="86" customFormat="1">
      <c r="B347" s="234"/>
      <c r="C347" s="235"/>
      <c r="D347" s="235"/>
      <c r="E347" s="236"/>
      <c r="F347" s="235"/>
      <c r="G347" s="235"/>
      <c r="H347" s="140"/>
      <c r="I347" s="141"/>
    </row>
    <row r="348" spans="2:9" s="86" customFormat="1">
      <c r="B348" s="234"/>
      <c r="C348" s="235"/>
      <c r="D348" s="235"/>
      <c r="E348" s="236"/>
      <c r="F348" s="235"/>
      <c r="G348" s="235"/>
      <c r="H348" s="234"/>
      <c r="I348" s="234"/>
    </row>
    <row r="349" spans="2:9" s="86" customFormat="1" ht="48.75" customHeight="1">
      <c r="B349" s="234"/>
      <c r="C349" s="235"/>
      <c r="D349" s="235"/>
      <c r="E349" s="236"/>
      <c r="F349" s="235"/>
      <c r="G349" s="235"/>
      <c r="H349" s="142"/>
      <c r="I349" s="142"/>
    </row>
    <row r="350" spans="2:9" s="86" customFormat="1" ht="35.1" customHeight="1">
      <c r="B350" s="143"/>
      <c r="C350" s="144"/>
      <c r="D350" s="144"/>
      <c r="E350" s="145"/>
      <c r="F350" s="144"/>
      <c r="G350" s="145"/>
      <c r="H350" s="144"/>
      <c r="I350" s="144"/>
    </row>
    <row r="351" spans="2:9" s="86" customFormat="1" ht="35.1" customHeight="1">
      <c r="B351" s="143"/>
      <c r="C351" s="144"/>
      <c r="D351" s="144"/>
      <c r="E351" s="145"/>
      <c r="F351" s="144"/>
      <c r="G351" s="145"/>
      <c r="H351" s="144"/>
      <c r="I351" s="144"/>
    </row>
    <row r="352" spans="2:9" s="86" customFormat="1" ht="35.1" customHeight="1">
      <c r="B352" s="143"/>
      <c r="C352" s="144"/>
      <c r="D352" s="144"/>
      <c r="E352" s="145"/>
      <c r="F352" s="144"/>
      <c r="G352" s="145"/>
      <c r="H352" s="144"/>
      <c r="I352" s="144"/>
    </row>
    <row r="353" spans="2:9" s="86" customFormat="1" ht="35.1" customHeight="1">
      <c r="B353" s="143"/>
      <c r="C353" s="144"/>
      <c r="D353" s="144"/>
      <c r="E353" s="145"/>
      <c r="F353" s="144"/>
      <c r="G353" s="145"/>
      <c r="H353" s="144"/>
      <c r="I353" s="144"/>
    </row>
    <row r="354" spans="2:9" s="86" customFormat="1">
      <c r="B354" s="143"/>
      <c r="C354" s="144"/>
      <c r="D354" s="144"/>
      <c r="E354" s="145"/>
      <c r="F354" s="144"/>
      <c r="G354" s="145"/>
      <c r="H354" s="144"/>
      <c r="I354" s="144"/>
    </row>
    <row r="355" spans="2:9" s="86" customFormat="1" ht="30" customHeight="1">
      <c r="B355" s="230"/>
      <c r="C355" s="230"/>
      <c r="D355" s="230"/>
      <c r="E355" s="230"/>
      <c r="F355" s="230"/>
      <c r="G355" s="230"/>
      <c r="H355" s="230"/>
      <c r="I355" s="139"/>
    </row>
    <row r="356" spans="2:9" s="86" customFormat="1">
      <c r="B356" s="231"/>
      <c r="C356" s="232"/>
      <c r="D356" s="232"/>
      <c r="E356" s="232"/>
      <c r="F356" s="232"/>
      <c r="G356" s="232"/>
      <c r="H356" s="232"/>
      <c r="I356" s="233"/>
    </row>
    <row r="357" spans="2:9" s="86" customFormat="1">
      <c r="B357" s="234"/>
      <c r="C357" s="235"/>
      <c r="D357" s="235"/>
      <c r="E357" s="236"/>
      <c r="F357" s="235"/>
      <c r="G357" s="235"/>
      <c r="H357" s="140"/>
      <c r="I357" s="141"/>
    </row>
    <row r="358" spans="2:9" s="86" customFormat="1">
      <c r="B358" s="234"/>
      <c r="C358" s="235"/>
      <c r="D358" s="235"/>
      <c r="E358" s="236"/>
      <c r="F358" s="235"/>
      <c r="G358" s="235"/>
      <c r="H358" s="234"/>
      <c r="I358" s="234"/>
    </row>
    <row r="359" spans="2:9" s="86" customFormat="1" ht="48.75" customHeight="1">
      <c r="B359" s="234"/>
      <c r="C359" s="235"/>
      <c r="D359" s="235"/>
      <c r="E359" s="236"/>
      <c r="F359" s="235"/>
      <c r="G359" s="235"/>
      <c r="H359" s="142"/>
      <c r="I359" s="142"/>
    </row>
    <row r="360" spans="2:9" s="86" customFormat="1" ht="35.1" customHeight="1">
      <c r="B360" s="143"/>
      <c r="C360" s="144"/>
      <c r="D360" s="144"/>
      <c r="E360" s="145"/>
      <c r="F360" s="144"/>
      <c r="G360" s="145"/>
      <c r="H360" s="144"/>
      <c r="I360" s="144"/>
    </row>
    <row r="361" spans="2:9" s="86" customFormat="1" ht="35.1" customHeight="1">
      <c r="B361" s="143"/>
      <c r="C361" s="144"/>
      <c r="D361" s="144"/>
      <c r="E361" s="145"/>
      <c r="F361" s="144"/>
      <c r="G361" s="145"/>
      <c r="H361" s="144"/>
      <c r="I361" s="144"/>
    </row>
    <row r="362" spans="2:9" s="86" customFormat="1" ht="35.1" customHeight="1">
      <c r="B362" s="143"/>
      <c r="C362" s="144"/>
      <c r="D362" s="144"/>
      <c r="E362" s="145"/>
      <c r="F362" s="144"/>
      <c r="G362" s="145"/>
      <c r="H362" s="144"/>
      <c r="I362" s="144"/>
    </row>
    <row r="363" spans="2:9" s="86" customFormat="1" ht="35.1" customHeight="1">
      <c r="B363" s="143"/>
      <c r="C363" s="144"/>
      <c r="D363" s="144"/>
      <c r="E363" s="145"/>
      <c r="F363" s="144"/>
      <c r="G363" s="145"/>
      <c r="H363" s="144"/>
      <c r="I363" s="144"/>
    </row>
    <row r="364" spans="2:9" s="86" customFormat="1">
      <c r="B364" s="143"/>
      <c r="C364" s="144"/>
      <c r="D364" s="144"/>
      <c r="E364" s="145"/>
      <c r="F364" s="144"/>
      <c r="G364" s="145"/>
      <c r="H364" s="144"/>
      <c r="I364" s="144"/>
    </row>
    <row r="365" spans="2:9" s="86" customFormat="1" ht="30" customHeight="1">
      <c r="B365" s="230"/>
      <c r="C365" s="230"/>
      <c r="D365" s="230"/>
      <c r="E365" s="230"/>
      <c r="F365" s="230"/>
      <c r="G365" s="230"/>
      <c r="H365" s="230"/>
      <c r="I365" s="139"/>
    </row>
    <row r="366" spans="2:9" s="86" customFormat="1">
      <c r="B366" s="231"/>
      <c r="C366" s="232"/>
      <c r="D366" s="232"/>
      <c r="E366" s="232"/>
      <c r="F366" s="232"/>
      <c r="G366" s="232"/>
      <c r="H366" s="232"/>
      <c r="I366" s="233"/>
    </row>
    <row r="367" spans="2:9" s="86" customFormat="1">
      <c r="B367" s="234"/>
      <c r="C367" s="235"/>
      <c r="D367" s="235"/>
      <c r="E367" s="236"/>
      <c r="F367" s="235"/>
      <c r="G367" s="235"/>
      <c r="H367" s="140"/>
      <c r="I367" s="141"/>
    </row>
    <row r="368" spans="2:9" s="86" customFormat="1">
      <c r="B368" s="234"/>
      <c r="C368" s="235"/>
      <c r="D368" s="235"/>
      <c r="E368" s="236"/>
      <c r="F368" s="235"/>
      <c r="G368" s="235"/>
      <c r="H368" s="234"/>
      <c r="I368" s="234"/>
    </row>
    <row r="369" spans="2:9" s="86" customFormat="1" ht="48.75" customHeight="1">
      <c r="B369" s="234"/>
      <c r="C369" s="235"/>
      <c r="D369" s="235"/>
      <c r="E369" s="236"/>
      <c r="F369" s="235"/>
      <c r="G369" s="235"/>
      <c r="H369" s="142"/>
      <c r="I369" s="142"/>
    </row>
    <row r="370" spans="2:9" s="86" customFormat="1" ht="35.1" customHeight="1">
      <c r="B370" s="143"/>
      <c r="C370" s="144"/>
      <c r="D370" s="144"/>
      <c r="E370" s="145"/>
      <c r="F370" s="144"/>
      <c r="G370" s="145"/>
      <c r="H370" s="144"/>
      <c r="I370" s="144"/>
    </row>
    <row r="371" spans="2:9" s="86" customFormat="1" ht="35.1" customHeight="1">
      <c r="B371" s="143"/>
      <c r="C371" s="144"/>
      <c r="D371" s="144"/>
      <c r="E371" s="145"/>
      <c r="F371" s="144"/>
      <c r="G371" s="145"/>
      <c r="H371" s="144"/>
      <c r="I371" s="144"/>
    </row>
    <row r="372" spans="2:9" s="86" customFormat="1" ht="35.1" customHeight="1">
      <c r="B372" s="143"/>
      <c r="C372" s="144"/>
      <c r="D372" s="144"/>
      <c r="E372" s="145"/>
      <c r="F372" s="144"/>
      <c r="G372" s="145"/>
      <c r="H372" s="144"/>
      <c r="I372" s="144"/>
    </row>
    <row r="373" spans="2:9" s="86" customFormat="1" ht="35.1" customHeight="1">
      <c r="B373" s="143"/>
      <c r="C373" s="144"/>
      <c r="D373" s="144"/>
      <c r="E373" s="145"/>
      <c r="F373" s="144"/>
      <c r="G373" s="145"/>
      <c r="H373" s="144"/>
      <c r="I373" s="144"/>
    </row>
    <row r="374" spans="2:9" s="86" customFormat="1">
      <c r="B374" s="143"/>
      <c r="C374" s="144"/>
      <c r="D374" s="144"/>
      <c r="E374" s="145"/>
      <c r="F374" s="144"/>
      <c r="G374" s="145"/>
      <c r="H374" s="144"/>
      <c r="I374" s="144"/>
    </row>
    <row r="375" spans="2:9" s="86" customFormat="1" ht="30" customHeight="1">
      <c r="B375" s="230"/>
      <c r="C375" s="230"/>
      <c r="D375" s="230"/>
      <c r="E375" s="230"/>
      <c r="F375" s="230"/>
      <c r="G375" s="230"/>
      <c r="H375" s="230"/>
      <c r="I375" s="139"/>
    </row>
    <row r="376" spans="2:9" s="86" customFormat="1">
      <c r="B376" s="231"/>
      <c r="C376" s="232"/>
      <c r="D376" s="232"/>
      <c r="E376" s="232"/>
      <c r="F376" s="232"/>
      <c r="G376" s="232"/>
      <c r="H376" s="232"/>
      <c r="I376" s="233"/>
    </row>
    <row r="377" spans="2:9" s="86" customFormat="1">
      <c r="B377" s="234"/>
      <c r="C377" s="235"/>
      <c r="D377" s="235"/>
      <c r="E377" s="236"/>
      <c r="F377" s="235"/>
      <c r="G377" s="235"/>
      <c r="H377" s="140"/>
      <c r="I377" s="141"/>
    </row>
    <row r="378" spans="2:9" s="86" customFormat="1">
      <c r="B378" s="234"/>
      <c r="C378" s="235"/>
      <c r="D378" s="235"/>
      <c r="E378" s="236"/>
      <c r="F378" s="235"/>
      <c r="G378" s="235"/>
      <c r="H378" s="234"/>
      <c r="I378" s="234"/>
    </row>
    <row r="379" spans="2:9" s="86" customFormat="1" ht="48.75" customHeight="1">
      <c r="B379" s="234"/>
      <c r="C379" s="235"/>
      <c r="D379" s="235"/>
      <c r="E379" s="236"/>
      <c r="F379" s="235"/>
      <c r="G379" s="235"/>
      <c r="H379" s="142"/>
      <c r="I379" s="142"/>
    </row>
    <row r="380" spans="2:9" s="86" customFormat="1" ht="35.1" customHeight="1">
      <c r="B380" s="143"/>
      <c r="C380" s="144"/>
      <c r="D380" s="144"/>
      <c r="E380" s="145"/>
      <c r="F380" s="144"/>
      <c r="G380" s="145"/>
      <c r="H380" s="144"/>
      <c r="I380" s="144"/>
    </row>
    <row r="381" spans="2:9" s="86" customFormat="1" ht="35.1" customHeight="1">
      <c r="B381" s="143"/>
      <c r="C381" s="144"/>
      <c r="D381" s="144"/>
      <c r="E381" s="145"/>
      <c r="F381" s="144"/>
      <c r="G381" s="145"/>
      <c r="H381" s="144"/>
      <c r="I381" s="144"/>
    </row>
    <row r="382" spans="2:9" s="86" customFormat="1" ht="35.1" customHeight="1">
      <c r="B382" s="143"/>
      <c r="C382" s="144"/>
      <c r="D382" s="144"/>
      <c r="E382" s="145"/>
      <c r="F382" s="144"/>
      <c r="G382" s="145"/>
      <c r="H382" s="144"/>
      <c r="I382" s="144"/>
    </row>
    <row r="383" spans="2:9" s="86" customFormat="1" ht="35.1" customHeight="1">
      <c r="B383" s="143"/>
      <c r="C383" s="144"/>
      <c r="D383" s="144"/>
      <c r="E383" s="145"/>
      <c r="F383" s="144"/>
      <c r="G383" s="145"/>
      <c r="H383" s="144"/>
      <c r="I383" s="144"/>
    </row>
    <row r="384" spans="2:9" s="86" customFormat="1" ht="48.75" customHeight="1">
      <c r="B384" s="143"/>
      <c r="C384" s="144"/>
      <c r="D384" s="144"/>
      <c r="E384" s="145"/>
      <c r="F384" s="144"/>
      <c r="G384" s="145"/>
      <c r="H384" s="144"/>
      <c r="I384" s="144"/>
    </row>
    <row r="385" spans="2:9" s="86" customFormat="1" ht="35.1" customHeight="1">
      <c r="B385" s="143"/>
      <c r="C385" s="144"/>
      <c r="D385" s="144"/>
      <c r="E385" s="145"/>
      <c r="F385" s="144"/>
      <c r="G385" s="145"/>
      <c r="H385" s="144"/>
      <c r="I385" s="144"/>
    </row>
    <row r="386" spans="2:9" s="86" customFormat="1" ht="35.1" customHeight="1">
      <c r="B386" s="143"/>
      <c r="C386" s="144"/>
      <c r="D386" s="144"/>
      <c r="E386" s="145"/>
      <c r="F386" s="144"/>
      <c r="G386" s="145"/>
      <c r="H386" s="144"/>
      <c r="I386" s="144"/>
    </row>
    <row r="387" spans="2:9" s="86" customFormat="1" ht="35.1" customHeight="1">
      <c r="B387" s="143"/>
      <c r="C387" s="144"/>
      <c r="D387" s="144"/>
      <c r="E387" s="145"/>
      <c r="F387" s="144"/>
      <c r="G387" s="145"/>
      <c r="H387" s="144"/>
      <c r="I387" s="144"/>
    </row>
    <row r="388" spans="2:9" s="86" customFormat="1" ht="35.1" customHeight="1">
      <c r="B388" s="143"/>
      <c r="C388" s="144"/>
      <c r="D388" s="144"/>
      <c r="E388" s="145"/>
      <c r="F388" s="144"/>
      <c r="G388" s="145"/>
      <c r="H388" s="144"/>
      <c r="I388" s="144"/>
    </row>
    <row r="389" spans="2:9" s="86" customFormat="1">
      <c r="B389" s="143"/>
      <c r="C389" s="144"/>
      <c r="D389" s="144"/>
      <c r="E389" s="145"/>
      <c r="F389" s="144"/>
      <c r="G389" s="145"/>
      <c r="H389" s="144"/>
      <c r="I389" s="144"/>
    </row>
    <row r="390" spans="2:9" s="86" customFormat="1" ht="30" customHeight="1">
      <c r="B390" s="230"/>
      <c r="C390" s="230"/>
      <c r="D390" s="230"/>
      <c r="E390" s="230"/>
      <c r="F390" s="230"/>
      <c r="G390" s="230"/>
      <c r="H390" s="230"/>
      <c r="I390" s="139"/>
    </row>
    <row r="391" spans="2:9" s="86" customFormat="1">
      <c r="B391" s="231"/>
      <c r="C391" s="232"/>
      <c r="D391" s="232"/>
      <c r="E391" s="232"/>
      <c r="F391" s="232"/>
      <c r="G391" s="232"/>
      <c r="H391" s="232"/>
      <c r="I391" s="233"/>
    </row>
    <row r="392" spans="2:9" s="86" customFormat="1">
      <c r="B392" s="234"/>
      <c r="C392" s="235"/>
      <c r="D392" s="235"/>
      <c r="E392" s="236"/>
      <c r="F392" s="235"/>
      <c r="G392" s="235"/>
      <c r="H392" s="140"/>
      <c r="I392" s="141"/>
    </row>
    <row r="393" spans="2:9" s="86" customFormat="1">
      <c r="B393" s="234"/>
      <c r="C393" s="235"/>
      <c r="D393" s="235"/>
      <c r="E393" s="236"/>
      <c r="F393" s="235"/>
      <c r="G393" s="235"/>
      <c r="H393" s="234"/>
      <c r="I393" s="234"/>
    </row>
    <row r="394" spans="2:9" s="86" customFormat="1" ht="48.75" customHeight="1">
      <c r="B394" s="234"/>
      <c r="C394" s="235"/>
      <c r="D394" s="235"/>
      <c r="E394" s="236"/>
      <c r="F394" s="235"/>
      <c r="G394" s="235"/>
      <c r="H394" s="142"/>
      <c r="I394" s="142"/>
    </row>
    <row r="395" spans="2:9" s="86" customFormat="1" ht="48.75" customHeight="1">
      <c r="B395" s="143"/>
      <c r="C395" s="144"/>
      <c r="D395" s="144"/>
      <c r="E395" s="145"/>
      <c r="F395" s="144"/>
      <c r="G395" s="145"/>
      <c r="H395" s="144"/>
      <c r="I395" s="144"/>
    </row>
    <row r="396" spans="2:9" s="86" customFormat="1" ht="35.1" customHeight="1">
      <c r="B396" s="143"/>
      <c r="C396" s="144"/>
      <c r="D396" s="144"/>
      <c r="E396" s="145"/>
      <c r="F396" s="144"/>
      <c r="G396" s="145"/>
      <c r="H396" s="144"/>
      <c r="I396" s="144"/>
    </row>
    <row r="397" spans="2:9" s="86" customFormat="1" ht="35.1" customHeight="1">
      <c r="B397" s="143"/>
      <c r="C397" s="144"/>
      <c r="D397" s="144"/>
      <c r="E397" s="145"/>
      <c r="F397" s="144"/>
      <c r="G397" s="145"/>
      <c r="H397" s="144"/>
      <c r="I397" s="144"/>
    </row>
    <row r="398" spans="2:9" s="86" customFormat="1">
      <c r="B398" s="143"/>
      <c r="C398" s="144"/>
      <c r="D398" s="144"/>
      <c r="E398" s="145"/>
      <c r="F398" s="144"/>
      <c r="G398" s="145"/>
      <c r="H398" s="144"/>
      <c r="I398" s="144"/>
    </row>
    <row r="399" spans="2:9" s="86" customFormat="1" ht="15.75" customHeight="1">
      <c r="B399" s="230"/>
      <c r="C399" s="230"/>
      <c r="D399" s="230"/>
      <c r="E399" s="230"/>
      <c r="F399" s="230"/>
      <c r="G399" s="230"/>
      <c r="H399" s="230"/>
      <c r="I399" s="139"/>
    </row>
    <row r="400" spans="2:9" s="86" customFormat="1">
      <c r="B400" s="231"/>
      <c r="C400" s="232"/>
      <c r="D400" s="232"/>
      <c r="E400" s="232"/>
      <c r="F400" s="232"/>
      <c r="G400" s="232"/>
      <c r="H400" s="232"/>
      <c r="I400" s="233"/>
    </row>
    <row r="401" spans="2:9" s="86" customFormat="1">
      <c r="B401" s="234"/>
      <c r="C401" s="235"/>
      <c r="D401" s="235"/>
      <c r="E401" s="236"/>
      <c r="F401" s="235"/>
      <c r="G401" s="235"/>
      <c r="H401" s="140"/>
      <c r="I401" s="141"/>
    </row>
    <row r="402" spans="2:9" s="86" customFormat="1" ht="35.1" customHeight="1">
      <c r="B402" s="234"/>
      <c r="C402" s="235"/>
      <c r="D402" s="235"/>
      <c r="E402" s="236"/>
      <c r="F402" s="235"/>
      <c r="G402" s="235"/>
      <c r="H402" s="234"/>
      <c r="I402" s="234"/>
    </row>
    <row r="403" spans="2:9" s="86" customFormat="1" ht="30" customHeight="1">
      <c r="B403" s="234"/>
      <c r="C403" s="235"/>
      <c r="D403" s="235"/>
      <c r="E403" s="236"/>
      <c r="F403" s="235"/>
      <c r="G403" s="235"/>
      <c r="H403" s="142"/>
      <c r="I403" s="142"/>
    </row>
    <row r="404" spans="2:9" s="86" customFormat="1" ht="30" customHeight="1">
      <c r="B404" s="143"/>
      <c r="C404" s="144"/>
      <c r="D404" s="144"/>
      <c r="E404" s="145"/>
      <c r="F404" s="144"/>
      <c r="G404" s="145"/>
      <c r="H404" s="144"/>
      <c r="I404" s="144"/>
    </row>
    <row r="405" spans="2:9" s="86" customFormat="1" ht="30" customHeight="1">
      <c r="B405" s="143"/>
      <c r="C405" s="144"/>
      <c r="D405" s="144"/>
      <c r="E405" s="145"/>
      <c r="F405" s="144"/>
      <c r="G405" s="145"/>
      <c r="H405" s="144"/>
      <c r="I405" s="144"/>
    </row>
    <row r="406" spans="2:9" s="86" customFormat="1" ht="30" customHeight="1">
      <c r="B406" s="143"/>
      <c r="C406" s="144"/>
      <c r="D406" s="144"/>
      <c r="E406" s="145"/>
      <c r="F406" s="144"/>
      <c r="G406" s="145"/>
      <c r="H406" s="144"/>
      <c r="I406" s="144"/>
    </row>
    <row r="407" spans="2:9" s="86" customFormat="1" ht="30" customHeight="1">
      <c r="B407" s="143"/>
      <c r="C407" s="144"/>
      <c r="D407" s="144"/>
      <c r="E407" s="145"/>
      <c r="F407" s="144"/>
      <c r="G407" s="145"/>
      <c r="H407" s="144"/>
      <c r="I407" s="144"/>
    </row>
    <row r="408" spans="2:9" s="86" customFormat="1" ht="30" customHeight="1">
      <c r="B408" s="143"/>
      <c r="C408" s="144"/>
      <c r="D408" s="144"/>
      <c r="E408" s="145"/>
      <c r="F408" s="144"/>
      <c r="G408" s="145"/>
      <c r="H408" s="144"/>
      <c r="I408" s="144"/>
    </row>
    <row r="409" spans="2:9" s="86" customFormat="1" ht="30" customHeight="1">
      <c r="B409" s="143"/>
      <c r="C409" s="144"/>
      <c r="D409" s="144"/>
      <c r="E409" s="145"/>
      <c r="F409" s="144"/>
      <c r="G409" s="145"/>
      <c r="H409" s="144"/>
      <c r="I409" s="144"/>
    </row>
    <row r="410" spans="2:9">
      <c r="B410" s="143"/>
      <c r="C410" s="144"/>
      <c r="D410" s="144"/>
      <c r="E410" s="145"/>
      <c r="F410" s="144"/>
      <c r="G410" s="145"/>
      <c r="H410" s="144"/>
      <c r="I410" s="144"/>
    </row>
  </sheetData>
  <mergeCells count="370">
    <mergeCell ref="B1:I1"/>
    <mergeCell ref="B255:I255"/>
    <mergeCell ref="B266:I266"/>
    <mergeCell ref="B276:I276"/>
    <mergeCell ref="B286:I286"/>
    <mergeCell ref="B296:I296"/>
    <mergeCell ref="B306:I306"/>
    <mergeCell ref="B246:H246"/>
    <mergeCell ref="B248:B250"/>
    <mergeCell ref="C248:C250"/>
    <mergeCell ref="D248:D250"/>
    <mergeCell ref="E248:E250"/>
    <mergeCell ref="F248:F250"/>
    <mergeCell ref="G248:G250"/>
    <mergeCell ref="H249:I249"/>
    <mergeCell ref="B184:I184"/>
    <mergeCell ref="B193:I193"/>
    <mergeCell ref="B202:I202"/>
    <mergeCell ref="B211:I211"/>
    <mergeCell ref="B220:I220"/>
    <mergeCell ref="B229:I229"/>
    <mergeCell ref="B238:I238"/>
    <mergeCell ref="B247:I247"/>
    <mergeCell ref="B237:H237"/>
    <mergeCell ref="B239:B241"/>
    <mergeCell ref="C239:C241"/>
    <mergeCell ref="D239:D241"/>
    <mergeCell ref="E239:E241"/>
    <mergeCell ref="F239:F241"/>
    <mergeCell ref="G239:G241"/>
    <mergeCell ref="H240:I240"/>
    <mergeCell ref="H222:I222"/>
    <mergeCell ref="B228:H228"/>
    <mergeCell ref="B230:B232"/>
    <mergeCell ref="C230:C232"/>
    <mergeCell ref="D230:D232"/>
    <mergeCell ref="E230:E232"/>
    <mergeCell ref="F230:F232"/>
    <mergeCell ref="G230:G232"/>
    <mergeCell ref="H231:I231"/>
    <mergeCell ref="B201:H201"/>
    <mergeCell ref="B203:B205"/>
    <mergeCell ref="C203:C205"/>
    <mergeCell ref="D203:D205"/>
    <mergeCell ref="E203:E205"/>
    <mergeCell ref="F203:F205"/>
    <mergeCell ref="G203:G205"/>
    <mergeCell ref="H204:I204"/>
    <mergeCell ref="B192:H192"/>
    <mergeCell ref="B194:B196"/>
    <mergeCell ref="C194:C196"/>
    <mergeCell ref="D194:D196"/>
    <mergeCell ref="E194:E196"/>
    <mergeCell ref="F194:F196"/>
    <mergeCell ref="G194:G196"/>
    <mergeCell ref="H195:I195"/>
    <mergeCell ref="B183:H183"/>
    <mergeCell ref="B185:B187"/>
    <mergeCell ref="C185:C187"/>
    <mergeCell ref="D185:D187"/>
    <mergeCell ref="E185:E187"/>
    <mergeCell ref="F185:F187"/>
    <mergeCell ref="G185:G187"/>
    <mergeCell ref="H186:I186"/>
    <mergeCell ref="B375:H375"/>
    <mergeCell ref="B355:H355"/>
    <mergeCell ref="B357:B359"/>
    <mergeCell ref="C357:C359"/>
    <mergeCell ref="D357:D359"/>
    <mergeCell ref="E357:E359"/>
    <mergeCell ref="F357:F359"/>
    <mergeCell ref="G357:G359"/>
    <mergeCell ref="H358:I358"/>
    <mergeCell ref="B356:I356"/>
    <mergeCell ref="B338:B340"/>
    <mergeCell ref="C338:C340"/>
    <mergeCell ref="D338:D340"/>
    <mergeCell ref="E338:E340"/>
    <mergeCell ref="F338:F340"/>
    <mergeCell ref="G338:G340"/>
    <mergeCell ref="F377:F379"/>
    <mergeCell ref="G377:G379"/>
    <mergeCell ref="H378:I378"/>
    <mergeCell ref="B376:I376"/>
    <mergeCell ref="B365:H365"/>
    <mergeCell ref="B367:B369"/>
    <mergeCell ref="C367:C369"/>
    <mergeCell ref="D367:D369"/>
    <mergeCell ref="E367:E369"/>
    <mergeCell ref="F367:F369"/>
    <mergeCell ref="G367:G369"/>
    <mergeCell ref="H368:I368"/>
    <mergeCell ref="B366:I366"/>
    <mergeCell ref="H339:I339"/>
    <mergeCell ref="B328:I328"/>
    <mergeCell ref="B337:I337"/>
    <mergeCell ref="B318:B320"/>
    <mergeCell ref="C318:C320"/>
    <mergeCell ref="D318:D320"/>
    <mergeCell ref="E318:E320"/>
    <mergeCell ref="F318:F320"/>
    <mergeCell ref="G318:G320"/>
    <mergeCell ref="H319:I319"/>
    <mergeCell ref="B336:H336"/>
    <mergeCell ref="B317:I317"/>
    <mergeCell ref="B307:B309"/>
    <mergeCell ref="C307:C309"/>
    <mergeCell ref="D307:D309"/>
    <mergeCell ref="E307:E309"/>
    <mergeCell ref="F307:F309"/>
    <mergeCell ref="G307:G309"/>
    <mergeCell ref="H308:I308"/>
    <mergeCell ref="B316:H316"/>
    <mergeCell ref="B287:B289"/>
    <mergeCell ref="C287:C289"/>
    <mergeCell ref="D287:D289"/>
    <mergeCell ref="E287:E289"/>
    <mergeCell ref="F287:F289"/>
    <mergeCell ref="G287:G289"/>
    <mergeCell ref="H288:I288"/>
    <mergeCell ref="B267:B269"/>
    <mergeCell ref="C267:C269"/>
    <mergeCell ref="D267:D269"/>
    <mergeCell ref="E267:E269"/>
    <mergeCell ref="F267:F269"/>
    <mergeCell ref="G267:G269"/>
    <mergeCell ref="H268:I268"/>
    <mergeCell ref="B285:H285"/>
    <mergeCell ref="B275:H275"/>
    <mergeCell ref="B277:B279"/>
    <mergeCell ref="C277:C279"/>
    <mergeCell ref="D277:D279"/>
    <mergeCell ref="E277:E279"/>
    <mergeCell ref="F277:F279"/>
    <mergeCell ref="G277:G279"/>
    <mergeCell ref="H278:I278"/>
    <mergeCell ref="B400:I400"/>
    <mergeCell ref="B391:I391"/>
    <mergeCell ref="B345:H345"/>
    <mergeCell ref="B347:B349"/>
    <mergeCell ref="C347:C349"/>
    <mergeCell ref="D347:D349"/>
    <mergeCell ref="E347:E349"/>
    <mergeCell ref="F347:F349"/>
    <mergeCell ref="G347:G349"/>
    <mergeCell ref="H348:I348"/>
    <mergeCell ref="B399:H399"/>
    <mergeCell ref="B346:I346"/>
    <mergeCell ref="B390:H390"/>
    <mergeCell ref="B392:B394"/>
    <mergeCell ref="C392:C394"/>
    <mergeCell ref="D392:D394"/>
    <mergeCell ref="E392:E394"/>
    <mergeCell ref="F392:F394"/>
    <mergeCell ref="G392:G394"/>
    <mergeCell ref="H393:I393"/>
    <mergeCell ref="B377:B379"/>
    <mergeCell ref="C377:C379"/>
    <mergeCell ref="D377:D379"/>
    <mergeCell ref="E377:E379"/>
    <mergeCell ref="B210:H210"/>
    <mergeCell ref="E221:E223"/>
    <mergeCell ref="F221:F223"/>
    <mergeCell ref="G221:G223"/>
    <mergeCell ref="B329:B331"/>
    <mergeCell ref="C329:C331"/>
    <mergeCell ref="D329:D331"/>
    <mergeCell ref="E329:E331"/>
    <mergeCell ref="F329:F331"/>
    <mergeCell ref="G329:G331"/>
    <mergeCell ref="H330:I330"/>
    <mergeCell ref="B327:H327"/>
    <mergeCell ref="B212:B214"/>
    <mergeCell ref="C212:C214"/>
    <mergeCell ref="D212:D214"/>
    <mergeCell ref="E212:E214"/>
    <mergeCell ref="F212:F214"/>
    <mergeCell ref="G212:G214"/>
    <mergeCell ref="H213:I213"/>
    <mergeCell ref="B219:H219"/>
    <mergeCell ref="B221:B223"/>
    <mergeCell ref="C221:C223"/>
    <mergeCell ref="D221:D223"/>
    <mergeCell ref="B295:H295"/>
    <mergeCell ref="B401:B403"/>
    <mergeCell ref="C401:C403"/>
    <mergeCell ref="D401:D403"/>
    <mergeCell ref="E401:E403"/>
    <mergeCell ref="F401:F403"/>
    <mergeCell ref="G401:G403"/>
    <mergeCell ref="H402:I402"/>
    <mergeCell ref="B254:H254"/>
    <mergeCell ref="B256:B258"/>
    <mergeCell ref="C256:C258"/>
    <mergeCell ref="D256:D258"/>
    <mergeCell ref="E256:E258"/>
    <mergeCell ref="F256:F258"/>
    <mergeCell ref="G256:G258"/>
    <mergeCell ref="H257:I257"/>
    <mergeCell ref="B265:H265"/>
    <mergeCell ref="B297:B299"/>
    <mergeCell ref="C297:C299"/>
    <mergeCell ref="D297:D299"/>
    <mergeCell ref="E297:E299"/>
    <mergeCell ref="F297:F299"/>
    <mergeCell ref="G297:G299"/>
    <mergeCell ref="H298:I298"/>
    <mergeCell ref="B305:H305"/>
    <mergeCell ref="B86:H86"/>
    <mergeCell ref="B87:I87"/>
    <mergeCell ref="B88:B90"/>
    <mergeCell ref="C88:C90"/>
    <mergeCell ref="D88:D90"/>
    <mergeCell ref="E88:E90"/>
    <mergeCell ref="F88:F90"/>
    <mergeCell ref="G88:G90"/>
    <mergeCell ref="H89:I89"/>
    <mergeCell ref="B97:H97"/>
    <mergeCell ref="B98:I98"/>
    <mergeCell ref="B99:B101"/>
    <mergeCell ref="C99:C101"/>
    <mergeCell ref="D99:D101"/>
    <mergeCell ref="E99:E101"/>
    <mergeCell ref="F99:F101"/>
    <mergeCell ref="G99:G101"/>
    <mergeCell ref="H100:I100"/>
    <mergeCell ref="B108:H108"/>
    <mergeCell ref="B109:I109"/>
    <mergeCell ref="B110:B112"/>
    <mergeCell ref="C110:C112"/>
    <mergeCell ref="D110:D112"/>
    <mergeCell ref="E110:E112"/>
    <mergeCell ref="F110:F112"/>
    <mergeCell ref="G110:G112"/>
    <mergeCell ref="H111:I111"/>
    <mergeCell ref="B119:H119"/>
    <mergeCell ref="B120:I120"/>
    <mergeCell ref="B121:B123"/>
    <mergeCell ref="C121:C123"/>
    <mergeCell ref="D121:D123"/>
    <mergeCell ref="E121:E123"/>
    <mergeCell ref="F121:F123"/>
    <mergeCell ref="G121:G123"/>
    <mergeCell ref="H122:I122"/>
    <mergeCell ref="B130:H130"/>
    <mergeCell ref="B131:I131"/>
    <mergeCell ref="B132:B134"/>
    <mergeCell ref="C132:C134"/>
    <mergeCell ref="D132:D134"/>
    <mergeCell ref="E132:E134"/>
    <mergeCell ref="F132:F134"/>
    <mergeCell ref="G132:G134"/>
    <mergeCell ref="H133:I133"/>
    <mergeCell ref="B141:H141"/>
    <mergeCell ref="B142:I142"/>
    <mergeCell ref="B143:B145"/>
    <mergeCell ref="C143:C145"/>
    <mergeCell ref="D143:D145"/>
    <mergeCell ref="E143:E145"/>
    <mergeCell ref="F143:F145"/>
    <mergeCell ref="G143:G145"/>
    <mergeCell ref="H144:I144"/>
    <mergeCell ref="B152:H152"/>
    <mergeCell ref="B153:I153"/>
    <mergeCell ref="B154:B156"/>
    <mergeCell ref="C154:C156"/>
    <mergeCell ref="D154:D156"/>
    <mergeCell ref="E154:E156"/>
    <mergeCell ref="F154:F156"/>
    <mergeCell ref="G154:G156"/>
    <mergeCell ref="H155:I155"/>
    <mergeCell ref="B164:H164"/>
    <mergeCell ref="B165:I165"/>
    <mergeCell ref="B166:B168"/>
    <mergeCell ref="C166:C168"/>
    <mergeCell ref="D166:D168"/>
    <mergeCell ref="E166:E168"/>
    <mergeCell ref="F166:F168"/>
    <mergeCell ref="G166:G168"/>
    <mergeCell ref="H167:I167"/>
    <mergeCell ref="B173:H173"/>
    <mergeCell ref="B174:I174"/>
    <mergeCell ref="B175:B177"/>
    <mergeCell ref="C175:C177"/>
    <mergeCell ref="D175:D177"/>
    <mergeCell ref="E175:E177"/>
    <mergeCell ref="F175:F177"/>
    <mergeCell ref="G175:G177"/>
    <mergeCell ref="H176:I176"/>
    <mergeCell ref="B2:H2"/>
    <mergeCell ref="B3:I3"/>
    <mergeCell ref="B4:B6"/>
    <mergeCell ref="C4:C6"/>
    <mergeCell ref="D4:D6"/>
    <mergeCell ref="E4:E6"/>
    <mergeCell ref="F4:F6"/>
    <mergeCell ref="G4:G6"/>
    <mergeCell ref="H5:I5"/>
    <mergeCell ref="B12:H12"/>
    <mergeCell ref="B13:I13"/>
    <mergeCell ref="B14:B16"/>
    <mergeCell ref="C14:C16"/>
    <mergeCell ref="D14:D16"/>
    <mergeCell ref="E14:E16"/>
    <mergeCell ref="F14:F16"/>
    <mergeCell ref="G14:G16"/>
    <mergeCell ref="H15:I15"/>
    <mergeCell ref="B21:H21"/>
    <mergeCell ref="B22:I22"/>
    <mergeCell ref="B23:B25"/>
    <mergeCell ref="C23:C25"/>
    <mergeCell ref="D23:D25"/>
    <mergeCell ref="E23:E25"/>
    <mergeCell ref="F23:F25"/>
    <mergeCell ref="G23:G25"/>
    <mergeCell ref="H24:I24"/>
    <mergeCell ref="B30:H30"/>
    <mergeCell ref="B31:I31"/>
    <mergeCell ref="B32:B34"/>
    <mergeCell ref="C32:C34"/>
    <mergeCell ref="D32:D34"/>
    <mergeCell ref="E32:E34"/>
    <mergeCell ref="F32:F34"/>
    <mergeCell ref="G32:G34"/>
    <mergeCell ref="H33:I33"/>
    <mergeCell ref="B40:H40"/>
    <mergeCell ref="B41:I41"/>
    <mergeCell ref="B42:B44"/>
    <mergeCell ref="C42:C44"/>
    <mergeCell ref="D42:D44"/>
    <mergeCell ref="E42:E44"/>
    <mergeCell ref="F42:F44"/>
    <mergeCell ref="G42:G44"/>
    <mergeCell ref="H43:I43"/>
    <mergeCell ref="B50:H50"/>
    <mergeCell ref="B51:I51"/>
    <mergeCell ref="B52:B54"/>
    <mergeCell ref="C52:C54"/>
    <mergeCell ref="D52:D54"/>
    <mergeCell ref="E52:E54"/>
    <mergeCell ref="F52:F54"/>
    <mergeCell ref="G52:G54"/>
    <mergeCell ref="H53:I53"/>
    <mergeCell ref="B60:H60"/>
    <mergeCell ref="B61:I61"/>
    <mergeCell ref="B62:B64"/>
    <mergeCell ref="C62:C64"/>
    <mergeCell ref="D62:D64"/>
    <mergeCell ref="E62:E64"/>
    <mergeCell ref="F62:F64"/>
    <mergeCell ref="G62:G64"/>
    <mergeCell ref="H63:I63"/>
    <mergeCell ref="B69:H69"/>
    <mergeCell ref="B70:I70"/>
    <mergeCell ref="B71:B73"/>
    <mergeCell ref="C71:C73"/>
    <mergeCell ref="D71:D73"/>
    <mergeCell ref="E71:E73"/>
    <mergeCell ref="F71:F73"/>
    <mergeCell ref="G71:G73"/>
    <mergeCell ref="H72:I72"/>
    <mergeCell ref="B78:H78"/>
    <mergeCell ref="B79:I79"/>
    <mergeCell ref="B80:B82"/>
    <mergeCell ref="C80:C82"/>
    <mergeCell ref="D80:D82"/>
    <mergeCell ref="E80:E82"/>
    <mergeCell ref="F80:F82"/>
    <mergeCell ref="G80:G82"/>
    <mergeCell ref="H81:I81"/>
  </mergeCells>
  <pageMargins left="0.25" right="0.25" top="0.75" bottom="0.75" header="0.3" footer="0.3"/>
  <pageSetup paperSize="9" scale="48" fitToHeight="0" orientation="landscape" r:id="rId1"/>
  <rowBreaks count="4" manualBreakCount="4">
    <brk id="29" min="1" max="8" man="1"/>
    <brk id="59" min="1" max="8" man="1"/>
    <brk id="129" min="1" max="8" man="1"/>
    <brk id="163"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PEM MONSENHOR MENDONÇA</vt:lpstr>
      <vt:lpstr>CRONOGRAMA</vt:lpstr>
      <vt:lpstr>COMPOSIÇÃO</vt:lpstr>
      <vt:lpstr>COMPOSIÇÃO!Area_de_impressao</vt:lpstr>
      <vt:lpstr>CRONOGRAMA!Area_de_impressao</vt:lpstr>
      <vt:lpstr>'PEM MONSENHOR MENDONÇA'!Area_de_impressao</vt:lpstr>
      <vt:lpstr>'PEM MONSENHOR MENDONÇA'!Titulos_de_impressao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Silva</dc:creator>
  <cp:lastModifiedBy>vanessa.silva</cp:lastModifiedBy>
  <cp:lastPrinted>2019-10-22T14:21:08Z</cp:lastPrinted>
  <dcterms:created xsi:type="dcterms:W3CDTF">2016-11-16T21:26:51Z</dcterms:created>
  <dcterms:modified xsi:type="dcterms:W3CDTF">2019-12-04T12:33:53Z</dcterms:modified>
</cp:coreProperties>
</file>